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6525" windowHeight="4095" activeTab="0"/>
  </bookViews>
  <sheets>
    <sheet name="CESBA" sheetId="1" r:id="rId1"/>
    <sheet name="Hodnotenie" sheetId="2" r:id="rId2"/>
    <sheet name="Kvalita miesta" sheetId="3" r:id="rId3"/>
    <sheet name="Plánovanie" sheetId="4" r:id="rId4"/>
    <sheet name="Energie" sheetId="5" r:id="rId5"/>
    <sheet name="Zdravie" sheetId="6" r:id="rId6"/>
    <sheet name="Materiály" sheetId="7" r:id="rId7"/>
  </sheets>
  <externalReferences>
    <externalReference r:id="rId10"/>
  </externalReferences>
  <definedNames>
    <definedName name="_Toc199823874" localSheetId="6">'Materiály'!$B$11</definedName>
    <definedName name="_Toc324420014" localSheetId="3">'Plánovanie'!#REF!</definedName>
  </definedNames>
  <calcPr fullCalcOnLoad="1"/>
</workbook>
</file>

<file path=xl/comments1.xml><?xml version="1.0" encoding="utf-8"?>
<comments xmlns="http://schemas.openxmlformats.org/spreadsheetml/2006/main">
  <authors>
    <author>Henrich Pifko</author>
  </authors>
  <commentList>
    <comment ref="F6" authorId="0">
      <text>
        <r>
          <rPr>
            <b/>
            <sz val="8"/>
            <rFont val="Tahoma"/>
            <family val="0"/>
          </rPr>
          <t>Svetložlto podfarbené polia vypĺňa posudzovateľ...</t>
        </r>
        <r>
          <rPr>
            <sz val="8"/>
            <rFont val="Tahoma"/>
            <family val="0"/>
          </rPr>
          <t xml:space="preserve">
</t>
        </r>
      </text>
    </comment>
    <comment ref="D4" authorId="0">
      <text>
        <r>
          <rPr>
            <b/>
            <sz val="8"/>
            <rFont val="Tahoma"/>
            <family val="0"/>
          </rPr>
          <t xml:space="preserve">Verzia 0.9.7: oprava chýb, úprava bodovania (hárok Energie), doplnenie Rady...
</t>
        </r>
      </text>
    </comment>
    <comment ref="E4" authorId="0">
      <text>
        <r>
          <rPr>
            <sz val="8"/>
            <rFont val="Tahoma"/>
            <family val="0"/>
          </rPr>
          <t xml:space="preserve">(?) :  rada - Katalóg kritérií CESBA
/?/ :  príručka CESBA Národný školiaci materiál.
Rada k jednotlivým kategóriám: odkaz na príslušných hárkoch...
</t>
        </r>
      </text>
    </comment>
  </commentList>
</comments>
</file>

<file path=xl/comments2.xml><?xml version="1.0" encoding="utf-8"?>
<comments xmlns="http://schemas.openxmlformats.org/spreadsheetml/2006/main">
  <authors>
    <author>Henrich Pifko</author>
  </authors>
  <commentList>
    <comment ref="H5" authorId="0">
      <text>
        <r>
          <rPr>
            <b/>
            <sz val="8"/>
            <rFont val="Tahoma"/>
            <family val="0"/>
          </rPr>
          <t>!!!: nesplnené povinné kritérium!</t>
        </r>
        <r>
          <rPr>
            <sz val="8"/>
            <rFont val="Tahoma"/>
            <family val="0"/>
          </rPr>
          <t xml:space="preserve">
</t>
        </r>
      </text>
    </comment>
    <comment ref="G1" authorId="0">
      <text>
        <r>
          <rPr>
            <b/>
            <sz val="8"/>
            <rFont val="Tahoma"/>
            <family val="0"/>
          </rPr>
          <t>Súbor Rady (príslušná kapitola školiaceho materiálu) je dostupná cez internet, možno ju uložiť na disk...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Henrich Pifko</author>
  </authors>
  <commentList>
    <comment ref="F30" authorId="0">
      <text>
        <r>
          <rPr>
            <b/>
            <sz val="8"/>
            <rFont val="Tahoma"/>
            <family val="0"/>
          </rPr>
          <t>V (jedinom) relevantnom riadku zadajte "o" (optimum), "m" (minimum) alebo nič...</t>
        </r>
        <r>
          <rPr>
            <sz val="8"/>
            <rFont val="Tahoma"/>
            <family val="0"/>
          </rPr>
          <t xml:space="preserve">
</t>
        </r>
      </text>
    </comment>
    <comment ref="F5" authorId="0">
      <text>
        <r>
          <rPr>
            <b/>
            <sz val="8"/>
            <rFont val="Tahoma"/>
            <family val="0"/>
          </rPr>
          <t>V (jedinom)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0"/>
          </rPr>
          <t>V (jedinom)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Súbor Rady (príslušná kapitola školiaceho materiálu) je dostupná cez internet, možno ju uložiť na disk...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Henrich Pifko</author>
  </authors>
  <commentList>
    <comment ref="D18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27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5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33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34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38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42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50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52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54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56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70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1" authorId="0">
      <text>
        <r>
          <rPr>
            <b/>
            <sz val="8"/>
            <rFont val="Tahoma"/>
            <family val="0"/>
          </rPr>
          <t>Súbor Rady (príslušná kapitola školiaceho materiálu) je dostupná cez internet, možno ju uložiť na disk...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Henrich Pifko</author>
  </authors>
  <commentList>
    <comment ref="D5" authorId="0">
      <text>
        <r>
          <rPr>
            <b/>
            <sz val="8"/>
            <rFont val="Tahoma"/>
            <family val="0"/>
          </rPr>
          <t>V 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8"/>
            <rFont val="Tahoma"/>
            <family val="0"/>
          </rPr>
          <t>pri MPT &lt;15 kWh/m2a zadajte "x"...</t>
        </r>
        <r>
          <rPr>
            <sz val="8"/>
            <rFont val="Tahoma"/>
            <family val="0"/>
          </rPr>
          <t xml:space="preserve">
</t>
        </r>
      </text>
    </comment>
    <comment ref="D23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50" authorId="0">
      <text>
        <r>
          <rPr>
            <b/>
            <sz val="8"/>
            <rFont val="Tahoma"/>
            <family val="0"/>
          </rPr>
          <t>V prípade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63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65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66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68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 xml:space="preserve">zadajte tu konkrétnu hodnotu MPT v kWh/m2a
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b/>
            <sz val="8"/>
            <rFont val="Tahoma"/>
            <family val="0"/>
          </rPr>
          <t>V 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0"/>
          </rPr>
          <t>V 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17" authorId="0">
      <text>
        <r>
          <rPr>
            <b/>
            <sz val="8"/>
            <rFont val="Tahoma"/>
            <family val="0"/>
          </rPr>
          <t>V 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sz val="8"/>
            <rFont val="Tahoma"/>
            <family val="0"/>
          </rPr>
          <t>V 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19" authorId="0">
      <text>
        <r>
          <rPr>
            <b/>
            <sz val="8"/>
            <rFont val="Tahoma"/>
            <family val="0"/>
          </rPr>
          <t>V 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0"/>
          </rPr>
          <t>V 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29" authorId="0">
      <text>
        <r>
          <rPr>
            <b/>
            <sz val="8"/>
            <rFont val="Tahoma"/>
            <family val="0"/>
          </rPr>
          <t>V 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30" authorId="0">
      <text>
        <r>
          <rPr>
            <b/>
            <sz val="8"/>
            <rFont val="Tahoma"/>
            <family val="0"/>
          </rPr>
          <t>V 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31" authorId="0">
      <text>
        <r>
          <rPr>
            <b/>
            <sz val="8"/>
            <rFont val="Tahoma"/>
            <family val="0"/>
          </rPr>
          <t>V 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32" authorId="0">
      <text>
        <r>
          <rPr>
            <b/>
            <sz val="8"/>
            <rFont val="Tahoma"/>
            <family val="0"/>
          </rPr>
          <t>V 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0"/>
          </rPr>
          <t xml:space="preserve">zadajte tu konkrétnu hodnotu MPT v kWh/m2a
</t>
        </r>
      </text>
    </comment>
    <comment ref="D35" authorId="0">
      <text>
        <r>
          <rPr>
            <b/>
            <sz val="8"/>
            <rFont val="Tahoma"/>
            <family val="0"/>
          </rPr>
          <t xml:space="preserve">zadajte tu konkrétnu hodnotu MPPE v kWh/m2a
</t>
        </r>
      </text>
    </comment>
    <comment ref="D34" authorId="0">
      <text>
        <r>
          <rPr>
            <b/>
            <sz val="8"/>
            <rFont val="Tahoma"/>
            <family val="0"/>
          </rPr>
          <t>V 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36" authorId="0">
      <text>
        <r>
          <rPr>
            <b/>
            <sz val="8"/>
            <rFont val="Tahoma"/>
            <family val="0"/>
          </rPr>
          <t>V 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44" authorId="0">
      <text>
        <r>
          <rPr>
            <b/>
            <sz val="8"/>
            <rFont val="Tahoma"/>
            <family val="0"/>
          </rPr>
          <t>V 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42" authorId="0">
      <text>
        <r>
          <rPr>
            <b/>
            <sz val="8"/>
            <rFont val="Tahoma"/>
            <family val="0"/>
          </rPr>
          <t>V 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C8" authorId="0">
      <text>
        <r>
          <rPr>
            <b/>
            <sz val="8"/>
            <rFont val="Tahoma"/>
            <family val="0"/>
          </rPr>
          <t>sem zadajte skutočnú hodnotu faktoru tvaru!</t>
        </r>
        <r>
          <rPr>
            <sz val="8"/>
            <rFont val="Tahoma"/>
            <family val="0"/>
          </rPr>
          <t xml:space="preserve">
</t>
        </r>
      </text>
    </comment>
    <comment ref="D1" authorId="0">
      <text>
        <r>
          <rPr>
            <b/>
            <sz val="8"/>
            <rFont val="Tahoma"/>
            <family val="0"/>
          </rPr>
          <t>Súbor Rady (príslušná kapitola školiaceho materiálu) je dostupná cez internet, možno ju uložiť na disk...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Henrich Pifko</author>
  </authors>
  <commentList>
    <comment ref="D5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12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26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28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30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31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32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1" authorId="0">
      <text>
        <r>
          <rPr>
            <b/>
            <sz val="8"/>
            <rFont val="Tahoma"/>
            <family val="0"/>
          </rPr>
          <t>Súbor Rady (príslušná kapitola školiaceho materiálu) je dostupná cez internet, možno ju uložiť na disk...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Henrich Pifko</author>
  </authors>
  <commentList>
    <comment ref="D5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0"/>
          </rPr>
          <t>V každom riadku so splnenou podmienkou zadajte "x"...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b/>
            <sz val="8"/>
            <rFont val="Tahoma"/>
            <family val="0"/>
          </rPr>
          <t>Zadajte hodnotu OI3 zistenú v "externom" softvéri...</t>
        </r>
        <r>
          <rPr>
            <sz val="8"/>
            <rFont val="Tahoma"/>
            <family val="0"/>
          </rPr>
          <t xml:space="preserve">
</t>
        </r>
      </text>
    </comment>
    <comment ref="D1" authorId="0">
      <text>
        <r>
          <rPr>
            <b/>
            <sz val="8"/>
            <rFont val="Tahoma"/>
            <family val="0"/>
          </rPr>
          <t>Súbor Rady (príslušná kapitola školiaceho materiálu) je dostupná cez internet, možno ju uložiť na disk...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<sst xmlns="http://schemas.openxmlformats.org/spreadsheetml/2006/main" count="422" uniqueCount="294">
  <si>
    <r>
      <t>Ekvivalent emisií CO</t>
    </r>
    <r>
      <rPr>
        <sz val="8"/>
        <rFont val="Arial"/>
        <family val="2"/>
      </rPr>
      <t>2</t>
    </r>
    <r>
      <rPr>
        <sz val="11"/>
        <rFont val="Arial"/>
        <family val="2"/>
      </rPr>
      <t xml:space="preserve"> </t>
    </r>
  </si>
  <si>
    <t>(max. 30)</t>
  </si>
  <si>
    <r>
      <t xml:space="preserve">Metodika PHPP                        </t>
    </r>
    <r>
      <rPr>
        <sz val="11"/>
        <rFont val="Arial"/>
        <family val="2"/>
      </rPr>
      <t xml:space="preserve">                                 Faktor tvaru - hodnota A/V:</t>
    </r>
  </si>
  <si>
    <r>
      <t>MPT</t>
    </r>
    <r>
      <rPr>
        <sz val="9"/>
        <rFont val="Arial"/>
        <family val="2"/>
      </rPr>
      <t>vyk</t>
    </r>
  </si>
  <si>
    <r>
      <t>Merná potreba tepla na vykurovanie podľa PHPP (kWh/m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a):</t>
    </r>
  </si>
  <si>
    <t>25-100</t>
  </si>
  <si>
    <t>MPPE</t>
  </si>
  <si>
    <t>Samostatné zisťovanie spotreby energie na vykurovanie, na chladenie (ak je použité), na prípravu teplej vody, pomocnej el.energie na vetranie a úpravu vzduchu (ak je použitá), ostatnej pomocnej el.energie (kúrenie, TUV, solár),  elektrickej energia na osvetlenie a prevádzku spotrebičov, a  príspevok fotovoltiky (ak je použitá)</t>
  </si>
  <si>
    <r>
      <t>Merná potreba energie na chladenie - PHPP, hraničná teplota 25° (kWh/m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a)</t>
    </r>
  </si>
  <si>
    <t>10-100</t>
  </si>
  <si>
    <r>
      <t>Merná potreba primárnej energie podľa PHPP (kWh/m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a)</t>
    </r>
  </si>
  <si>
    <t>Metodika PHPP:</t>
  </si>
  <si>
    <r>
      <t>Merná potreba tepla na vykurovanie MPT</t>
    </r>
    <r>
      <rPr>
        <sz val="8"/>
        <rFont val="Arial"/>
        <family val="2"/>
      </rPr>
      <t>PHPP</t>
    </r>
    <r>
      <rPr>
        <sz val="10"/>
        <rFont val="Arial"/>
        <family val="0"/>
      </rPr>
      <t xml:space="preserve"> ≤ 15 kWh/m2a :  100 bodov</t>
    </r>
  </si>
  <si>
    <r>
      <t>MPT</t>
    </r>
    <r>
      <rPr>
        <sz val="8"/>
        <rFont val="Arial"/>
        <family val="2"/>
      </rPr>
      <t>PHPP</t>
    </r>
    <r>
      <rPr>
        <sz val="10"/>
        <rFont val="Arial"/>
        <family val="0"/>
      </rPr>
      <t xml:space="preserve"> 50 kWh/m2a pre A/V ≥ 0,8 resp. MPT</t>
    </r>
    <r>
      <rPr>
        <sz val="8"/>
        <rFont val="Arial"/>
        <family val="2"/>
      </rPr>
      <t>PHPP</t>
    </r>
    <r>
      <rPr>
        <sz val="10"/>
        <rFont val="Arial"/>
        <family val="0"/>
      </rPr>
      <t xml:space="preserve"> 30 kWh/m2a pre A/V ≤ 0,2 : 25 bodov </t>
    </r>
  </si>
  <si>
    <t>MPCH</t>
  </si>
  <si>
    <r>
      <t>Merná potreba energie na chladenie MPCH</t>
    </r>
    <r>
      <rPr>
        <sz val="8"/>
        <rFont val="Arial"/>
        <family val="2"/>
      </rPr>
      <t>PHPP</t>
    </r>
    <r>
      <rPr>
        <sz val="10"/>
        <rFont val="Arial"/>
        <family val="0"/>
      </rPr>
      <t xml:space="preserve"> ≤ 15 kWh/m2a (hraničná teplota 25°):   100 bodov</t>
    </r>
  </si>
  <si>
    <r>
      <t>Merná potreba energie na chladenie MPCH</t>
    </r>
    <r>
      <rPr>
        <sz val="8"/>
        <rFont val="Arial"/>
        <family val="2"/>
      </rPr>
      <t>PHPP</t>
    </r>
    <r>
      <rPr>
        <sz val="10"/>
        <rFont val="Arial"/>
        <family val="0"/>
      </rPr>
      <t xml:space="preserve"> &gt; 50 kWh/m2a (hraničná teplota 25°):   10 bodov</t>
    </r>
  </si>
  <si>
    <r>
      <t>Merná potreba tepla na vykurovanie medzi 15 kWh/m2a a MPT</t>
    </r>
    <r>
      <rPr>
        <sz val="8"/>
        <rFont val="Arial"/>
        <family val="2"/>
      </rPr>
      <t>MAX</t>
    </r>
    <r>
      <rPr>
        <sz val="10"/>
        <rFont val="Arial"/>
        <family val="0"/>
      </rPr>
      <t>: body lin. interpoláciou</t>
    </r>
  </si>
  <si>
    <r>
      <t xml:space="preserve">Merná potreba energie na chladenie medzi 15 a 50 kWh/m2a </t>
    </r>
    <r>
      <rPr>
        <sz val="10"/>
        <rFont val="Arial"/>
        <family val="0"/>
      </rPr>
      <t>: body lin. interpoláciou</t>
    </r>
  </si>
  <si>
    <t>25-125</t>
  </si>
  <si>
    <t>10-75</t>
  </si>
  <si>
    <t>MEE</t>
  </si>
  <si>
    <r>
      <t xml:space="preserve"> CO</t>
    </r>
    <r>
      <rPr>
        <b/>
        <sz val="8"/>
        <rFont val="Arial"/>
        <family val="2"/>
      </rPr>
      <t>2</t>
    </r>
  </si>
  <si>
    <r>
      <t>Merný ekvivalent emisií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 (kg/m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a):</t>
    </r>
  </si>
  <si>
    <r>
      <t>Merná potreba primárnej energie MPPE</t>
    </r>
    <r>
      <rPr>
        <sz val="8"/>
        <rFont val="Arial"/>
        <family val="2"/>
      </rPr>
      <t>PHPP</t>
    </r>
    <r>
      <rPr>
        <sz val="10"/>
        <rFont val="Arial"/>
        <family val="0"/>
      </rPr>
      <t xml:space="preserve"> &gt; 240 kWh/m2a :   25 bodov</t>
    </r>
  </si>
  <si>
    <r>
      <t>Merná potreba primárnej energie MPPE</t>
    </r>
    <r>
      <rPr>
        <sz val="8"/>
        <rFont val="Arial"/>
        <family val="2"/>
      </rPr>
      <t>PHPP</t>
    </r>
    <r>
      <rPr>
        <sz val="10"/>
        <rFont val="Arial"/>
        <family val="0"/>
      </rPr>
      <t xml:space="preserve"> ≤ 120 kWh/m2a :   125 bodov</t>
    </r>
  </si>
  <si>
    <t>Merná potreba primárnej energie medzi 120 a 240 kWh/m2a : body lin. interpoláciou</t>
  </si>
  <si>
    <r>
      <t>Merný ekvivalent emisií CO</t>
    </r>
    <r>
      <rPr>
        <sz val="8"/>
        <rFont val="Arial"/>
        <family val="2"/>
      </rPr>
      <t>2</t>
    </r>
    <r>
      <rPr>
        <sz val="10"/>
        <rFont val="Arial"/>
        <family val="0"/>
      </rPr>
      <t xml:space="preserve"> &gt; 60 kg/m2a  :  10 bodov</t>
    </r>
  </si>
  <si>
    <r>
      <t>Merný ekvivalent emisií CO</t>
    </r>
    <r>
      <rPr>
        <sz val="8"/>
        <rFont val="Arial"/>
        <family val="2"/>
      </rPr>
      <t>2</t>
    </r>
    <r>
      <rPr>
        <sz val="10"/>
        <rFont val="Arial"/>
        <family val="0"/>
      </rPr>
      <t xml:space="preserve"> ≤ 26 kg/m2a  :  75 bodov</t>
    </r>
  </si>
  <si>
    <r>
      <t>Merný ekvivalent emisií CO</t>
    </r>
    <r>
      <rPr>
        <sz val="8"/>
        <rFont val="Arial"/>
        <family val="2"/>
      </rPr>
      <t>2</t>
    </r>
    <r>
      <rPr>
        <sz val="10"/>
        <rFont val="Arial"/>
        <family val="0"/>
      </rPr>
      <t xml:space="preserve"> medzi  26 a 60 kg/m2a  : body lin. interpoláciou</t>
    </r>
  </si>
  <si>
    <t>Číslo</t>
  </si>
  <si>
    <t>Max.body</t>
  </si>
  <si>
    <t>A</t>
  </si>
  <si>
    <t xml:space="preserve">Kvalita miesta a vybavenia </t>
  </si>
  <si>
    <t>max. 100</t>
  </si>
  <si>
    <t>Napojenie na verejnú hromadnú dopravu</t>
  </si>
  <si>
    <t xml:space="preserve"> P</t>
  </si>
  <si>
    <t>Kvalita miesta a dostupnosť služieb</t>
  </si>
  <si>
    <t> P</t>
  </si>
  <si>
    <t>Bicyklové stojiská</t>
  </si>
  <si>
    <t>B</t>
  </si>
  <si>
    <t>Kvalita plánovacieho procesu</t>
  </si>
  <si>
    <t>max. 200</t>
  </si>
  <si>
    <t xml:space="preserve">Architektonická súťaž a preverenie variantov </t>
  </si>
  <si>
    <t>P</t>
  </si>
  <si>
    <t>Definovanie overiteľných energetických a environ. cieľov</t>
  </si>
  <si>
    <t>Zjednodušený výpočet hospodárnosti v životnom cykle</t>
  </si>
  <si>
    <t xml:space="preserve">Produktový manažment - použitie vhodných stav. výrobkov </t>
  </si>
  <si>
    <t>Projektové hodnotenie a energetická optimalizácia projektu</t>
  </si>
  <si>
    <t xml:space="preserve">Informácia pre používateľa </t>
  </si>
  <si>
    <t>C</t>
  </si>
  <si>
    <t>Energie a zásobovanie</t>
  </si>
  <si>
    <t>max. 400</t>
  </si>
  <si>
    <t xml:space="preserve">Potreba energie na vykurovanie </t>
  </si>
  <si>
    <t xml:space="preserve">Potreba energie na vetranie a chladenie </t>
  </si>
  <si>
    <t xml:space="preserve">Primárna energia </t>
  </si>
  <si>
    <t>Monitorovanie spotrieb energie</t>
  </si>
  <si>
    <t>Spotreba vody / využitie dažďovej vody</t>
  </si>
  <si>
    <t>D</t>
  </si>
  <si>
    <t>Zdravie a komfort</t>
  </si>
  <si>
    <t>Tepelná pohoda v letnom období</t>
  </si>
  <si>
    <t>Riadené vetranie hygiena a ochrana proti hluku</t>
  </si>
  <si>
    <t>Denné osvetlenie</t>
  </si>
  <si>
    <t>E</t>
  </si>
  <si>
    <t>Stavebné materiály a konštrukcie</t>
  </si>
  <si>
    <t xml:space="preserve">OI3 ekologický index obálky (resp. celkovej hmoty) budovy </t>
  </si>
  <si>
    <t>max. 1000</t>
  </si>
  <si>
    <t>Kritérium A 1</t>
  </si>
  <si>
    <t xml:space="preserve">Typ dopravy a frekvencia </t>
  </si>
  <si>
    <t>Frekvencia</t>
  </si>
  <si>
    <t>Vzdialenosť</t>
  </si>
  <si>
    <t>Body</t>
  </si>
  <si>
    <t>(max.50)</t>
  </si>
  <si>
    <t xml:space="preserve">mestská hromadná doprava (MHD) </t>
  </si>
  <si>
    <t>&lt; 30 min</t>
  </si>
  <si>
    <t>&lt; 300m</t>
  </si>
  <si>
    <t>&lt; 500m</t>
  </si>
  <si>
    <t>&lt; 60 min</t>
  </si>
  <si>
    <t xml:space="preserve">medzimestský autobus či vlaková stanica </t>
  </si>
  <si>
    <t>medzimestský autobus či vlaková stanica</t>
  </si>
  <si>
    <t>&lt; 1000m</t>
  </si>
  <si>
    <t>Získ.body</t>
  </si>
  <si>
    <t>Názov kritéria                                                                      P: povinné</t>
  </si>
  <si>
    <r>
      <t xml:space="preserve">          </t>
    </r>
    <r>
      <rPr>
        <b/>
        <sz val="11"/>
        <color indexed="9"/>
        <rFont val="Arial"/>
        <family val="2"/>
      </rPr>
      <t xml:space="preserve"> Súčet </t>
    </r>
  </si>
  <si>
    <t>&gt; 60 min</t>
  </si>
  <si>
    <t>&gt; 500m</t>
  </si>
  <si>
    <t>&gt; 1000m</t>
  </si>
  <si>
    <t>medzimestský autobus či vlak. stanica nie je či</t>
  </si>
  <si>
    <t>Voľba</t>
  </si>
  <si>
    <t xml:space="preserve"> -dať "x"</t>
  </si>
  <si>
    <t>Spolu:</t>
  </si>
  <si>
    <t>(max. 50)</t>
  </si>
  <si>
    <t>Obchody s potravinami a spotrebným tovarom (potraviny, drogéria, lekáreň...)</t>
  </si>
  <si>
    <t>Škôlky a základné školy, jasle</t>
  </si>
  <si>
    <t>Zdravotnícke zariadenia (praktický lekár, zubár, poliklinika, nemocnica)</t>
  </si>
  <si>
    <t>Kostol a cirkevné zariadenia</t>
  </si>
  <si>
    <t>Služby (reštaurácie, bufety, kaderníctvo, pošta, banka, miestny úrad)</t>
  </si>
  <si>
    <t>Voľnočasové zariadenia –šport/kultúra/soc. zariadenia (ihriská, dom kultúry...)</t>
  </si>
  <si>
    <t>Dostupnosť prírodného prostredia - (parky, lesoparky, lesy)</t>
  </si>
  <si>
    <t>Posúdenie udržateľnosti architektúry</t>
  </si>
  <si>
    <t>Názov stavby:</t>
  </si>
  <si>
    <t>Lokalita:</t>
  </si>
  <si>
    <t>Hodnotenie:</t>
  </si>
  <si>
    <t>(max. 1000 bodov)</t>
  </si>
  <si>
    <t xml:space="preserve">Kritérium A 2 </t>
  </si>
  <si>
    <t>Funkcia do vzdialenosti 500 m</t>
  </si>
  <si>
    <t>Na základe projektu realizovaného v rámci operačného programu CENTRAL EUROPE a spolufinancovaného Európskym fondom pre regionálny rozvoj.</t>
  </si>
  <si>
    <t>V rámci vedeckej úlohy VEGA Architektúra a urb. 2020 - smerovanie k takmer nulovému energetickému štandardu, schválenej pod číslom 1/0559/13.</t>
  </si>
  <si>
    <t>Autori: Lorant Krajcsovics, Henrich Pifko, Tatiana Pifková a i. CESBA Tool: konzorcium CESBA. SK verzia: L. Krajcsovics. SW implementácia: H.Pifko.</t>
  </si>
  <si>
    <t>a2k20</t>
  </si>
  <si>
    <r>
      <t>A</t>
    </r>
    <r>
      <rPr>
        <sz val="6"/>
        <color indexed="9"/>
        <rFont val="Arial"/>
        <family val="2"/>
      </rPr>
      <t xml:space="preserve"> </t>
    </r>
    <r>
      <rPr>
        <sz val="6"/>
        <color indexed="50"/>
        <rFont val="Arial"/>
        <family val="2"/>
      </rPr>
      <t>B</t>
    </r>
    <r>
      <rPr>
        <sz val="6"/>
        <color indexed="9"/>
        <rFont val="Arial"/>
        <family val="2"/>
      </rPr>
      <t xml:space="preserve"> </t>
    </r>
    <r>
      <rPr>
        <sz val="6"/>
        <color indexed="13"/>
        <rFont val="Arial"/>
        <family val="2"/>
      </rPr>
      <t>C</t>
    </r>
    <r>
      <rPr>
        <sz val="6"/>
        <color indexed="9"/>
        <rFont val="Arial"/>
        <family val="2"/>
      </rPr>
      <t xml:space="preserve"> </t>
    </r>
    <r>
      <rPr>
        <sz val="6"/>
        <color indexed="52"/>
        <rFont val="Arial"/>
        <family val="2"/>
      </rPr>
      <t>D</t>
    </r>
    <r>
      <rPr>
        <sz val="6"/>
        <color indexed="9"/>
        <rFont val="Arial"/>
        <family val="2"/>
      </rPr>
      <t xml:space="preserve"> </t>
    </r>
    <r>
      <rPr>
        <sz val="6"/>
        <color indexed="53"/>
        <rFont val="Arial"/>
        <family val="2"/>
      </rPr>
      <t>E</t>
    </r>
  </si>
  <si>
    <t>Kritérium A 3</t>
  </si>
  <si>
    <t xml:space="preserve">Počet bicyklových stojiskových miest </t>
  </si>
  <si>
    <t>Minimum (15 b.)</t>
  </si>
  <si>
    <t>Optimum</t>
  </si>
  <si>
    <t>(25 b.)</t>
  </si>
  <si>
    <r>
      <t>Rodinný dom: 1 miesto na každých začatých x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obytnej plochy</t>
    </r>
  </si>
  <si>
    <r>
      <t>40 m</t>
    </r>
    <r>
      <rPr>
        <vertAlign val="superscript"/>
        <sz val="11"/>
        <rFont val="Arial"/>
        <family val="2"/>
      </rPr>
      <t>2</t>
    </r>
  </si>
  <si>
    <r>
      <t>30 m</t>
    </r>
    <r>
      <rPr>
        <vertAlign val="superscript"/>
        <sz val="11"/>
        <rFont val="Arial"/>
        <family val="2"/>
      </rPr>
      <t>2</t>
    </r>
  </si>
  <si>
    <r>
      <t>Bytový dom: 1 miesto na každých začatých x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obytnej plochy</t>
    </r>
  </si>
  <si>
    <r>
      <t>50 m</t>
    </r>
    <r>
      <rPr>
        <vertAlign val="superscript"/>
        <sz val="11"/>
        <rFont val="Arial"/>
        <family val="2"/>
      </rPr>
      <t>2</t>
    </r>
  </si>
  <si>
    <t>Admin. budova: odstavné miesta na zamestnanca / návštevníka</t>
  </si>
  <si>
    <t>0,2 / 0,1</t>
  </si>
  <si>
    <t>0,4 / 0,2</t>
  </si>
  <si>
    <t>Materská škola: odstavné miesta na dieťa / pedagóga</t>
  </si>
  <si>
    <t>0,1 / 0,5</t>
  </si>
  <si>
    <t>0,2 / 0,9</t>
  </si>
  <si>
    <t>Základná škola: odstavné miesta na žiaka / pedagóga</t>
  </si>
  <si>
    <t>0,1 / 0,2</t>
  </si>
  <si>
    <t>0,2 / 0,6</t>
  </si>
  <si>
    <t>Stredná škola: odstavné miesta na žiaka / pedagóga</t>
  </si>
  <si>
    <t>0,6 / 0,2</t>
  </si>
  <si>
    <t>0,9 / 0,6</t>
  </si>
  <si>
    <t>Domov dôchodcov: odstavné miesta na zamestnanca / obyvateľa</t>
  </si>
  <si>
    <t>0,2 / 0,05</t>
  </si>
  <si>
    <t>0,4 / 0,1</t>
  </si>
  <si>
    <t>Sála (lokálne využitie): odst. miesta na zamestnanca / návštevníka</t>
  </si>
  <si>
    <t>Sála (lokálne a redionálne využitie): miesta na zam. / návštevníka</t>
  </si>
  <si>
    <t>0,4 / 0,15</t>
  </si>
  <si>
    <t>Sála (nadregionálne využitie): odst. miesta na zam. / návštevníka</t>
  </si>
  <si>
    <t>0,2 / 0,02</t>
  </si>
  <si>
    <t>0,4 / 0,05</t>
  </si>
  <si>
    <t>Profil udržateľnosti:</t>
  </si>
  <si>
    <t>Hodnotenie udržateľnosti - kritériá pre novostavby:</t>
  </si>
  <si>
    <t>Kvalita miesta a vybavenia</t>
  </si>
  <si>
    <t>Kritérium B 1</t>
  </si>
  <si>
    <t>(max. 60)</t>
  </si>
  <si>
    <t>Existuje preverenie a potvrdenie variantu nula (odôvodnenosť výstavby)?</t>
  </si>
  <si>
    <t>Bola realizovaná architektonická súťaž podľa pravidiel SKA?</t>
  </si>
  <si>
    <t>Existuje dokumentácia k rozhodnutiu o voľbe variantu?</t>
  </si>
  <si>
    <t>Výber variantu obsahuje: Urbanistický kontext</t>
  </si>
  <si>
    <t>Dostupnosť a doprava (vyvolaná dopravná záťaž)</t>
  </si>
  <si>
    <t>Záber pôdy - kvalita pôdy (bonita)</t>
  </si>
  <si>
    <t>Energetická hospodárnosť</t>
  </si>
  <si>
    <t>Použitie ekologických materiálov</t>
  </si>
  <si>
    <t>spolu 10</t>
  </si>
  <si>
    <t>Kritérium B 2</t>
  </si>
  <si>
    <t>(max. 20)</t>
  </si>
  <si>
    <t>Ciele sú pevne (a písomne) stanovené podľa jedného z týchto variantov:</t>
  </si>
  <si>
    <t>Variant 1: Hodnotenie budovy s katalógom CESBA, porovnanie plán - skutočnosť (celkový počet bodov)</t>
  </si>
  <si>
    <t>Variant 2: Hodnotenie budovy s katalógom CESBA, porovnanie plán - skutočnosť (celkový počet bodov a počty bodov v jednotlivých 5 kategóriách)</t>
  </si>
  <si>
    <t>Variant 3: Doklad k jednotlivým kritériám (viď vyššie), napr. výpočet potreby tepla, primárna energia atď.</t>
  </si>
  <si>
    <t>Kritérium B 3</t>
  </si>
  <si>
    <t>(max. 40)</t>
  </si>
  <si>
    <t>Realizácia zjednodušeného výpočtu nákladov v životnom cykle, ktorý sa opiera o STN ISO 15686-1:2013-05 (73 4005), s vyššieuvedenými  predpokladmi.</t>
  </si>
  <si>
    <t>Kritérium B 4</t>
  </si>
  <si>
    <t>Jestvuje dokumentácia z optimalizácie ekológie stavby v rámci zadania návrhu, stavby a plánovania detailov?</t>
  </si>
  <si>
    <t>Boli všetky diela na stavbe vypísané ekologicky? Kritériá na obsah škodlivín, medzné hodnoty škodlivín, definície dokladov napr. podľa baubook oea...</t>
  </si>
  <si>
    <t>100 % všetkých diel vypísaných ekologicky</t>
  </si>
  <si>
    <t>90 % všetkých diel vypísaných ekologicky</t>
  </si>
  <si>
    <t>70 % všetkých diel vypísaných ekologicky</t>
  </si>
  <si>
    <t>Boli deklarované všetky produkty všetkých diel na stavbe?</t>
  </si>
  <si>
    <t>100 % všetkých diel deklarovaných</t>
  </si>
  <si>
    <t>90 % všetkých diel deklarovaných</t>
  </si>
  <si>
    <t>70 % všetkých diel deklarovaných</t>
  </si>
  <si>
    <t>Jestvuje ekologický stavebný dozor a bola vykonávaná a dokumentovaná pravidelná kontrola použitia materiálov?</t>
  </si>
  <si>
    <t>Zabezpečené počas celého stavebného procesu</t>
  </si>
  <si>
    <t>Zabezpečené čiastočne</t>
  </si>
  <si>
    <t>Kritérium B 5</t>
  </si>
  <si>
    <t>Definovanie lokalitného programu s veľkosťami miestností, spôsobom, intenzitou a dobou používania a požadovanou teplotou, množstvo vetracieho vzduchu v miestnostiach podľa hygienických požiadaviek</t>
  </si>
  <si>
    <t>Požiadavky na tepelnotechnické posúdenie konštrukcii STN 73 0540 – 2, popis energetických parametrov vo vypísanej súťaži (napr. stavebno-fyzikálne hodnoty – súčiniteľ prechodu tepla stien, strechy a podlahy, hodnoty Uf, Ug, g pri oknách, účinnosť rekuperačného výmenníka a elektrická účinnosť vetracej jednotky), kontrola súladu energetických aspektov návrhu s podkladmi súťaže</t>
  </si>
  <si>
    <t>Zahrnutie vplyvu tepelných mostov pomocou detailných výpočtov tepelných mostov alebo katalógu tepelných mostov a posúdenie splnenia požiadaviek na kritické detaily – hygienické kritérium podľa STN EN ISO 10211</t>
  </si>
  <si>
    <t>Požiadavky na energetickú hospodárnosť</t>
  </si>
  <si>
    <t>Výpočet potreby tepla na vykurovanie podľa STN 730540 – energet. kritérium</t>
  </si>
  <si>
    <t>Výpočet potreby energie na vykurovanie podľa STN alebo PHPP</t>
  </si>
  <si>
    <t>Výpočet potreby energie na prípravu teplej vody podľa STN alebo PHPP</t>
  </si>
  <si>
    <t>Výpočet potreby energie na vetranie  a chladenie podľa STN alebo PHPP</t>
  </si>
  <si>
    <t>Výpočet potreby energie na osvetlenie podľa STN alebo PHPP</t>
  </si>
  <si>
    <t>Sprevádzanie projektu počas realizácie:</t>
  </si>
  <si>
    <t>Sledovanie výpočtov energet. náročnosti počas stavby a po vykonaní  BDT</t>
  </si>
  <si>
    <t>Protokol o realizácii testu vzduchovej priepustnosti – „blower door test“ (BDT)</t>
  </si>
  <si>
    <t>Protokol o zaregulovaní vetracej jednotky a jej uvedení do prevádzky</t>
  </si>
  <si>
    <t>Protokol o hydraulickom vyregulovaní vykurovacej sústavy</t>
  </si>
  <si>
    <r>
      <t xml:space="preserve">Energetická certifikácia </t>
    </r>
    <r>
      <rPr>
        <b/>
        <sz val="11"/>
        <rFont val="Arial"/>
        <family val="2"/>
      </rPr>
      <t xml:space="preserve">nezávislou oprávnenou osobou </t>
    </r>
    <r>
      <rPr>
        <sz val="11"/>
        <rFont val="Arial"/>
        <family val="2"/>
      </rPr>
      <t>pomocou certifikačného postupu „Certifikovaný pasívny dom – kritériá pre pasívne domy s neobytnou funkciou“ definovanou v Passivhaus Institut Darmstadt</t>
    </r>
  </si>
  <si>
    <t>Kritérium B 6</t>
  </si>
  <si>
    <t>(max. 25)</t>
  </si>
  <si>
    <t>Kritérium C 1</t>
  </si>
  <si>
    <t>(max.100)</t>
  </si>
  <si>
    <t>Dosiahnutá energetická trieda A</t>
  </si>
  <si>
    <t>Dosiahnutá energetická trieda B</t>
  </si>
  <si>
    <t>Metodika PHPP</t>
  </si>
  <si>
    <r>
      <t xml:space="preserve">Merná potreba tepla na vykurovanie </t>
    </r>
    <r>
      <rPr>
        <vertAlign val="subscript"/>
        <sz val="11"/>
        <rFont val="Arial"/>
        <family val="2"/>
      </rPr>
      <t>PHPP</t>
    </r>
    <r>
      <rPr>
        <sz val="11"/>
        <rFont val="Arial"/>
        <family val="2"/>
      </rPr>
      <t xml:space="preserve"> ≤ 15 kWh/m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a</t>
    </r>
  </si>
  <si>
    <t>Kritérium C 2</t>
  </si>
  <si>
    <t>Chladenie - energetická trieda B</t>
  </si>
  <si>
    <r>
      <t xml:space="preserve">Merná potreba energie na chladenie </t>
    </r>
    <r>
      <rPr>
        <vertAlign val="subscript"/>
        <sz val="11"/>
        <rFont val="Arial"/>
        <family val="2"/>
      </rPr>
      <t>PHPP</t>
    </r>
    <r>
      <rPr>
        <sz val="11"/>
        <rFont val="Arial"/>
        <family val="2"/>
      </rPr>
      <t xml:space="preserve"> ≤ 15 kWh/m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a (hraničná teplota 25°)</t>
    </r>
  </si>
  <si>
    <t>Kritérium C 3</t>
  </si>
  <si>
    <t>(max.125)</t>
  </si>
  <si>
    <t>Dosiahnutá energetická trieda A 0</t>
  </si>
  <si>
    <t>Dosiahnutá energetická trieda A 1</t>
  </si>
  <si>
    <r>
      <t xml:space="preserve">Merná potreba primárnej energie </t>
    </r>
    <r>
      <rPr>
        <vertAlign val="subscript"/>
        <sz val="11"/>
        <rFont val="Arial"/>
        <family val="2"/>
      </rPr>
      <t>PHPP</t>
    </r>
    <r>
      <rPr>
        <sz val="11"/>
        <rFont val="Arial"/>
        <family val="2"/>
      </rPr>
      <t xml:space="preserve"> ≤ 120 kWh/m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a</t>
    </r>
  </si>
  <si>
    <t>Používateľská príručka špecifická pre danú budovu (obsah: viď vyššie) a  informačné stretnutie s užívateľmi</t>
  </si>
  <si>
    <t>Kritérium C 4</t>
  </si>
  <si>
    <t>(max. 75)</t>
  </si>
  <si>
    <r>
      <t>Merný ekvivalent emisií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 26 kg/m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a alebo menej</t>
    </r>
  </si>
  <si>
    <t>Kritérium C 5</t>
  </si>
  <si>
    <r>
      <t>·</t>
    </r>
    <r>
      <rPr>
        <sz val="7"/>
        <rFont val="Times New Roman"/>
        <family val="1"/>
      </rPr>
      <t xml:space="preserve">      </t>
    </r>
    <r>
      <rPr>
        <sz val="11"/>
        <rFont val="Arial"/>
        <family val="2"/>
      </rPr>
      <t>vykurovanie</t>
    </r>
  </si>
  <si>
    <r>
      <t>·</t>
    </r>
    <r>
      <rPr>
        <sz val="7"/>
        <rFont val="Times New Roman"/>
        <family val="1"/>
      </rPr>
      <t xml:space="preserve">      </t>
    </r>
    <r>
      <rPr>
        <sz val="11"/>
        <rFont val="Arial"/>
        <family val="2"/>
      </rPr>
      <t>chladenie (ak je použité)</t>
    </r>
  </si>
  <si>
    <r>
      <t>·</t>
    </r>
    <r>
      <rPr>
        <sz val="7"/>
        <rFont val="Times New Roman"/>
        <family val="1"/>
      </rPr>
      <t xml:space="preserve">      </t>
    </r>
    <r>
      <rPr>
        <sz val="11"/>
        <rFont val="Arial"/>
        <family val="2"/>
      </rPr>
      <t>prípravu teplej vody</t>
    </r>
  </si>
  <si>
    <r>
      <t>·</t>
    </r>
    <r>
      <rPr>
        <sz val="7"/>
        <rFont val="Times New Roman"/>
        <family val="1"/>
      </rPr>
      <t xml:space="preserve">      </t>
    </r>
    <r>
      <rPr>
        <sz val="11"/>
        <rFont val="Arial"/>
        <family val="2"/>
      </rPr>
      <t>pomocná elektrická energia na kúrenie, ohrev vody a pre solárny systém</t>
    </r>
  </si>
  <si>
    <r>
      <t>·</t>
    </r>
    <r>
      <rPr>
        <sz val="7"/>
        <rFont val="Times New Roman"/>
        <family val="1"/>
      </rPr>
      <t xml:space="preserve">      </t>
    </r>
    <r>
      <rPr>
        <sz val="11"/>
        <rFont val="Arial"/>
        <family val="2"/>
      </rPr>
      <t>pomocná elektrická energia na vetranie a úpravu vzduchu (ak je použitá)</t>
    </r>
  </si>
  <si>
    <r>
      <t>·</t>
    </r>
    <r>
      <rPr>
        <sz val="7"/>
        <rFont val="Times New Roman"/>
        <family val="1"/>
      </rPr>
      <t xml:space="preserve">      </t>
    </r>
    <r>
      <rPr>
        <sz val="11"/>
        <rFont val="Arial"/>
        <family val="2"/>
      </rPr>
      <t>pomocná elektrická energia na osvetlenie, prevádzku spotrebičov atď.</t>
    </r>
  </si>
  <si>
    <r>
      <t>·</t>
    </r>
    <r>
      <rPr>
        <sz val="7"/>
        <rFont val="Times New Roman"/>
        <family val="1"/>
      </rPr>
      <t xml:space="preserve">      </t>
    </r>
    <r>
      <rPr>
        <sz val="11"/>
        <rFont val="Arial"/>
        <family val="2"/>
      </rPr>
      <t>príspevok fotovoltiky (ak je použitá)</t>
    </r>
  </si>
  <si>
    <t>Kritérium C 6</t>
  </si>
  <si>
    <t>Použitie pákových batérií (redukcia spotreby vody aspoň o 50 % v porovnaní so štandardnými batériami).</t>
  </si>
  <si>
    <t>Použitie bezdotykových batérií (použitie batérií s infračerveným snímačom a infračervených snímačov pri pisoároch).</t>
  </si>
  <si>
    <t>Dvojité splachovanie resp. Stop tlačidlo (maximálne množstvo vody na splachovanie 6 l, pre pisoáre maximálne 3 l).</t>
  </si>
  <si>
    <t>Použitie bezvodých pisoárov (osadenie výhradne bezvodými pisoármi bez spotreby vody na ich splachovanie).</t>
  </si>
  <si>
    <t>Využitie dažďovej vody v exteriéri (použitie dažďovej vody (napr. v nádrži) pre vonkajšie potreby, typicky na zalievanie zelene).</t>
  </si>
  <si>
    <r>
      <t>Zelená strecha</t>
    </r>
    <r>
      <rPr>
        <sz val="10"/>
        <color indexed="8"/>
        <rFont val="Arial"/>
        <family val="2"/>
      </rPr>
      <t xml:space="preserve"> </t>
    </r>
    <r>
      <rPr>
        <sz val="11"/>
        <rFont val="Arial"/>
        <family val="2"/>
      </rPr>
      <t>(vybudovanie vegetačnej strechy na celej streche (či aspoň na polovici jej plochy – s pomerným bodovaním), minimálne 7 cm  substrátu).</t>
    </r>
  </si>
  <si>
    <t>Potreba energie na vykurovanie - Metodika EC</t>
  </si>
  <si>
    <t>Potreba energie na vetranie a chladenie - Metodika EC</t>
  </si>
  <si>
    <t>Primárna energia  - Metodika EC</t>
  </si>
  <si>
    <t>Ekvivalent emisií CO2 - Metodika EC aj PHPP</t>
  </si>
  <si>
    <t>Budovy s menej než 35 % plochou okien a bez aktívneho chladenia</t>
  </si>
  <si>
    <t>Výpočet PHPP, prekročenie 25 °C &lt; 10 %</t>
  </si>
  <si>
    <t>Výpočet PHPP, prekročenie 25 °C &lt; 5 %</t>
  </si>
  <si>
    <t>Budovy s viac než 35 % plochou okien a/alebo s aktívnym chladenim</t>
  </si>
  <si>
    <t>Neprekročenie 27 °C bez aktívneho chladiaceho systému</t>
  </si>
  <si>
    <t>Neprekročenie 27 °C s aktívnym chladením</t>
  </si>
  <si>
    <t>Vyhnutie sa pocitu prievanu pri aktívnom chladení  (v&lt; 0,1 m/s, λT &lt; 2 K)</t>
  </si>
  <si>
    <t>Kritérium D 2</t>
  </si>
  <si>
    <t>Kritérium D 3</t>
  </si>
  <si>
    <r>
      <t>Intenzita osvetlenia: minimálne 80% z celkovej pracovnej plochy má požadovanú min. hodnotu činiteľa denného osvetlenia  e</t>
    </r>
    <r>
      <rPr>
        <vertAlign val="subscript"/>
        <sz val="11"/>
        <rFont val="Arial"/>
        <family val="2"/>
      </rPr>
      <t>priem</t>
    </r>
    <r>
      <rPr>
        <sz val="11"/>
        <rFont val="Arial"/>
        <family val="2"/>
      </rPr>
      <t xml:space="preserve">  ≥ 1,5% (bočné osvetlenie), resp. e</t>
    </r>
    <r>
      <rPr>
        <vertAlign val="subscript"/>
        <sz val="11"/>
        <rFont val="Arial"/>
        <family val="2"/>
      </rPr>
      <t>priem</t>
    </r>
    <r>
      <rPr>
        <sz val="11"/>
        <rFont val="Arial"/>
        <family val="2"/>
      </rPr>
      <t xml:space="preserve"> ≥ 5%  (horné osvetlenie).</t>
    </r>
  </si>
  <si>
    <t>Výhľad: z každého pracovného miesta je  zabezpečený  vizuálny  kontakt  s exteriérom.</t>
  </si>
  <si>
    <t>Regulácia jasu z priameho slnečného žiarenia: inštalované regulovateľné  solárne tieniace zariadenia umožňujúce reguláciu priameho slnečného jasu  bez zásadného  zníženia intenzity difúzneho svetla.</t>
  </si>
  <si>
    <t>Intenzita umelého osvetlenia: zabezpečenie požadovanej intenzity umelého osvetlenia na pracovnej ploche  pre konkrétny typ práce  min. v intenzite podľa požiadaviek normy  (300 - 500 lx).</t>
  </si>
  <si>
    <t>Regulácia  osvetlenia: automatická riadenie osvetlenia  na pracovisku v závislosti od jeho vyťaženosti.</t>
  </si>
  <si>
    <t>Eliminácia priameho a odrazeného oslnenia: od pracovných zariadení (monitorov, pracovných plôch), ako i od samotných svietidiel.</t>
  </si>
  <si>
    <t>Kritérium E1</t>
  </si>
  <si>
    <t>(max.200)</t>
  </si>
  <si>
    <t>OI3-hodnota 300 a menej</t>
  </si>
  <si>
    <t>OI3-hodnota 900 a viac</t>
  </si>
  <si>
    <t>Kritérium D 1   Tepelná pohoda v letnom období</t>
  </si>
  <si>
    <t>Stručný popis stavby:</t>
  </si>
  <si>
    <t>Definovanie overiteľných energetických a environmentálnych cieľov</t>
  </si>
  <si>
    <t>Produktový manažment - použitie vhodných stavebných výrobkov</t>
  </si>
  <si>
    <t>Projektové hodnotenie a energetická optimalizácia projektu - činnosť:</t>
  </si>
  <si>
    <t>Informácia pre používateľa</t>
  </si>
  <si>
    <t>Posúdil ,dátum:</t>
  </si>
  <si>
    <t>Rovnomernosť osvetlenia: dodržané rovnomerné rozloženie svetla v celej ploche  s hodnotou 0,2.</t>
  </si>
  <si>
    <r>
      <t>Merný ekvivalent emisií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 60 kg na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za rok či viac</t>
    </r>
  </si>
  <si>
    <r>
      <t xml:space="preserve">Merná potreba primárnej energie </t>
    </r>
    <r>
      <rPr>
        <vertAlign val="subscript"/>
        <sz val="11"/>
        <rFont val="Arial"/>
        <family val="2"/>
      </rPr>
      <t>PHPP</t>
    </r>
    <r>
      <rPr>
        <sz val="11"/>
        <rFont val="Arial"/>
        <family val="2"/>
      </rPr>
      <t xml:space="preserve"> 240 kWh/m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a či viac</t>
    </r>
  </si>
  <si>
    <t>Dosiahnutá energetická trieda C a horšia</t>
  </si>
  <si>
    <t>Výpočet podľa STN EN ISO 13 792 (minimálne kritickej miestnosti) &lt; 10 %</t>
  </si>
  <si>
    <t>Výpočet podľa STN EN ISO 13 792 (minimálne kritickej miestnosti) &lt; 5 %</t>
  </si>
  <si>
    <t>mestská hromadná doprava (MHD) alebo bez (MHD)</t>
  </si>
  <si>
    <t>(max.120)</t>
  </si>
  <si>
    <t>Kvalita miesta</t>
  </si>
  <si>
    <t>Energie</t>
  </si>
  <si>
    <t>Zdravie</t>
  </si>
  <si>
    <t>Materiály</t>
  </si>
  <si>
    <t>Plánovanie</t>
  </si>
  <si>
    <t>heslo: henolorant</t>
  </si>
  <si>
    <t>Autor(i):</t>
  </si>
  <si>
    <t>CESBA: Common European Sustainable Building Assesment</t>
  </si>
  <si>
    <r>
      <t>MPT</t>
    </r>
    <r>
      <rPr>
        <vertAlign val="subscript"/>
        <sz val="11"/>
        <rFont val="Arial"/>
        <family val="2"/>
      </rPr>
      <t>PHPP</t>
    </r>
    <r>
      <rPr>
        <sz val="11"/>
        <rFont val="Arial"/>
        <family val="2"/>
      </rPr>
      <t xml:space="preserve"> &gt;MPT</t>
    </r>
    <r>
      <rPr>
        <sz val="8"/>
        <rFont val="Arial"/>
        <family val="2"/>
      </rPr>
      <t>MAX</t>
    </r>
    <r>
      <rPr>
        <sz val="11"/>
        <rFont val="Arial"/>
        <family val="2"/>
      </rPr>
      <t xml:space="preserve"> : 25 bodov                                           ... Hodnota MPT</t>
    </r>
    <r>
      <rPr>
        <sz val="8"/>
        <rFont val="Arial"/>
        <family val="2"/>
      </rPr>
      <t>MAX</t>
    </r>
    <r>
      <rPr>
        <sz val="11"/>
        <rFont val="Arial"/>
        <family val="2"/>
      </rPr>
      <t>:</t>
    </r>
  </si>
  <si>
    <r>
      <t>MPCH</t>
    </r>
    <r>
      <rPr>
        <vertAlign val="subscript"/>
        <sz val="11"/>
        <rFont val="Arial"/>
        <family val="2"/>
      </rPr>
      <t>PHPP</t>
    </r>
    <r>
      <rPr>
        <sz val="11"/>
        <rFont val="Arial"/>
        <family val="2"/>
      </rPr>
      <t>&gt; 50 kWh/m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a </t>
    </r>
  </si>
  <si>
    <t>Chladenie - energetická trieda C a horšia</t>
  </si>
  <si>
    <t>Chladenie - energetická trieda A / budovu nieje potrebné aktívne chladiť</t>
  </si>
  <si>
    <r>
      <t>V objektoch bez núteného vetrania (vetranie otvorením okna) sú doložené merania z hlukových štúdii o dodržaní požadovaných hygienických požiadaviek na fasáde (2 m pred oknami chránených miestností) a následne vo vnútornom chránenom priestore (L</t>
    </r>
    <r>
      <rPr>
        <vertAlign val="subscript"/>
        <sz val="11"/>
        <rFont val="Arial"/>
        <family val="2"/>
      </rPr>
      <t>Aeq,p</t>
    </r>
    <r>
      <rPr>
        <sz val="11"/>
        <rFont val="Arial"/>
        <family val="2"/>
      </rPr>
      <t>= 40 dB školy a kancelárie, 30 dB materská škola).</t>
    </r>
  </si>
  <si>
    <t>Primárna energia  - Metodika PHPP vrátane spotrebičov v budove</t>
  </si>
  <si>
    <t xml:space="preserve">V najexponovanejších miestnostiach bola meraním zistená ekvivalentná hladina hluku minimálne o 10% lepšia ako sú dovolené limity podľa kategórie priestoru. Navrhnuté deliace konštrukcie spĺňajú požiadavky na zníženie hladiny hluku. 
</t>
  </si>
  <si>
    <r>
      <t>V objektoch s núteným vetraním sú zapracované opatrenia proti prenosu z technologických zariadení, z exteriéru a medzi susednými miestnosťami. Je dodržaná minimálna požadovaná vzduchová nepriezvučnosť deliacich konštrukcií. Súčasne sú v chránených priestoroch splnené hygienické požiadavky na na L</t>
    </r>
    <r>
      <rPr>
        <vertAlign val="subscript"/>
        <sz val="11"/>
        <rFont val="Arial"/>
        <family val="2"/>
      </rPr>
      <t>Aeq</t>
    </r>
    <r>
      <rPr>
        <sz val="11"/>
        <rFont val="Arial"/>
        <family val="2"/>
      </rPr>
      <t xml:space="preserve"> resp. L</t>
    </r>
    <r>
      <rPr>
        <vertAlign val="subscript"/>
        <sz val="11"/>
        <rFont val="Arial"/>
        <family val="2"/>
      </rPr>
      <t>Amax,p</t>
    </r>
    <r>
      <rPr>
        <sz val="11"/>
        <rFont val="Arial"/>
        <family val="2"/>
      </rPr>
      <t xml:space="preserve"> podľa kategórie priestoru. </t>
    </r>
  </si>
  <si>
    <t>OI3-hodnota 300 a menej:  200 bodov</t>
  </si>
  <si>
    <t>OI3-hodnota 900 a viac: 0 bodov</t>
  </si>
  <si>
    <t>OI3-hodnota medzi 300 a 900: body podľa lin.interpolácie</t>
  </si>
  <si>
    <t>0-200:</t>
  </si>
  <si>
    <t>OI3-</t>
  </si>
  <si>
    <t xml:space="preserve"> -hodnota</t>
  </si>
  <si>
    <t xml:space="preserve"> "m"/ "o"</t>
  </si>
  <si>
    <t>. . . . . .</t>
  </si>
  <si>
    <t>CESBA Tool SK 0.9.6a</t>
  </si>
  <si>
    <t>OI3-hodnota vypočítaná v externom programe (napr. eco2soft) :</t>
  </si>
  <si>
    <t>Výpočet OI3 - kliknite na logo :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</si>
</sst>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#,##0\ &quot;EUR&quot;"/>
    <numFmt numFmtId="176" formatCode="[$-41B]d\.\ mmmm\ yyyy"/>
  </numFmts>
  <fonts count="5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1"/>
      <color indexed="9"/>
      <name val="Arial"/>
      <family val="2"/>
    </font>
    <font>
      <b/>
      <sz val="10"/>
      <name val="Arial"/>
      <family val="2"/>
    </font>
    <font>
      <sz val="10"/>
      <color indexed="22"/>
      <name val="Arial"/>
      <family val="0"/>
    </font>
    <font>
      <sz val="10"/>
      <color indexed="9"/>
      <name val="Arial"/>
      <family val="2"/>
    </font>
    <font>
      <sz val="11"/>
      <color indexed="9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color indexed="9"/>
      <name val="Arial"/>
      <family val="2"/>
    </font>
    <font>
      <sz val="6"/>
      <name val="Arial"/>
      <family val="2"/>
    </font>
    <font>
      <sz val="22"/>
      <color indexed="22"/>
      <name val="Arial Black"/>
      <family val="2"/>
    </font>
    <font>
      <sz val="6"/>
      <color indexed="9"/>
      <name val="Arial"/>
      <family val="2"/>
    </font>
    <font>
      <sz val="6"/>
      <color indexed="11"/>
      <name val="Arial"/>
      <family val="2"/>
    </font>
    <font>
      <sz val="6"/>
      <color indexed="50"/>
      <name val="Arial"/>
      <family val="2"/>
    </font>
    <font>
      <sz val="6"/>
      <color indexed="52"/>
      <name val="Arial"/>
      <family val="2"/>
    </font>
    <font>
      <sz val="6"/>
      <color indexed="13"/>
      <name val="Arial"/>
      <family val="2"/>
    </font>
    <font>
      <sz val="6"/>
      <color indexed="53"/>
      <name val="Arial"/>
      <family val="2"/>
    </font>
    <font>
      <sz val="11"/>
      <color indexed="22"/>
      <name val="Arial"/>
      <family val="2"/>
    </font>
    <font>
      <vertAlign val="superscript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vertAlign val="subscript"/>
      <sz val="11"/>
      <name val="Arial"/>
      <family val="2"/>
    </font>
    <font>
      <sz val="11"/>
      <name val="Symbol"/>
      <family val="1"/>
    </font>
    <font>
      <sz val="7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5.75"/>
      <color indexed="8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9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6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1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8" applyNumberFormat="0" applyAlignment="0" applyProtection="0"/>
    <xf numFmtId="0" fontId="46" fillId="19" borderId="8" applyNumberFormat="0" applyAlignment="0" applyProtection="0"/>
    <xf numFmtId="0" fontId="47" fillId="19" borderId="9" applyNumberFormat="0" applyAlignment="0" applyProtection="0"/>
    <xf numFmtId="0" fontId="48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3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4" borderId="10" xfId="0" applyFont="1" applyFill="1" applyBorder="1" applyAlignment="1">
      <alignment horizontal="justify" wrapText="1"/>
    </xf>
    <xf numFmtId="0" fontId="1" fillId="19" borderId="11" xfId="0" applyFont="1" applyFill="1" applyBorder="1" applyAlignment="1">
      <alignment horizontal="justify"/>
    </xf>
    <xf numFmtId="0" fontId="1" fillId="19" borderId="12" xfId="0" applyFont="1" applyFill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11" xfId="0" applyFont="1" applyBorder="1" applyAlignment="1">
      <alignment horizontal="justify"/>
    </xf>
    <xf numFmtId="0" fontId="2" fillId="0" borderId="13" xfId="0" applyFont="1" applyBorder="1" applyAlignment="1">
      <alignment horizontal="justify"/>
    </xf>
    <xf numFmtId="0" fontId="2" fillId="0" borderId="14" xfId="0" applyFont="1" applyBorder="1" applyAlignment="1">
      <alignment horizontal="justify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justify"/>
    </xf>
    <xf numFmtId="0" fontId="2" fillId="0" borderId="16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8" fillId="25" borderId="0" xfId="0" applyFont="1" applyFill="1" applyBorder="1" applyAlignment="1">
      <alignment horizontal="left" vertical="top" wrapText="1"/>
    </xf>
    <xf numFmtId="0" fontId="7" fillId="25" borderId="0" xfId="0" applyFont="1" applyFill="1" applyAlignment="1">
      <alignment/>
    </xf>
    <xf numFmtId="0" fontId="9" fillId="0" borderId="0" xfId="0" applyFont="1" applyAlignment="1">
      <alignment/>
    </xf>
    <xf numFmtId="0" fontId="20" fillId="25" borderId="17" xfId="0" applyFont="1" applyFill="1" applyBorder="1" applyAlignment="1">
      <alignment horizontal="justify"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 vertical="top" wrapText="1"/>
    </xf>
    <xf numFmtId="0" fontId="1" fillId="26" borderId="11" xfId="0" applyFont="1" applyFill="1" applyBorder="1" applyAlignment="1">
      <alignment horizontal="justify"/>
    </xf>
    <xf numFmtId="0" fontId="1" fillId="26" borderId="12" xfId="0" applyFont="1" applyFill="1" applyBorder="1" applyAlignment="1">
      <alignment horizontal="justify" wrapText="1"/>
    </xf>
    <xf numFmtId="0" fontId="1" fillId="11" borderId="11" xfId="0" applyFont="1" applyFill="1" applyBorder="1" applyAlignment="1">
      <alignment horizontal="justify"/>
    </xf>
    <xf numFmtId="0" fontId="1" fillId="11" borderId="12" xfId="0" applyFont="1" applyFill="1" applyBorder="1" applyAlignment="1">
      <alignment horizontal="justify" wrapText="1"/>
    </xf>
    <xf numFmtId="0" fontId="1" fillId="23" borderId="11" xfId="0" applyFont="1" applyFill="1" applyBorder="1" applyAlignment="1">
      <alignment horizontal="justify"/>
    </xf>
    <xf numFmtId="0" fontId="1" fillId="23" borderId="12" xfId="0" applyFont="1" applyFill="1" applyBorder="1" applyAlignment="1">
      <alignment horizontal="justify" wrapText="1"/>
    </xf>
    <xf numFmtId="0" fontId="1" fillId="8" borderId="11" xfId="0" applyFont="1" applyFill="1" applyBorder="1" applyAlignment="1">
      <alignment horizontal="justify"/>
    </xf>
    <xf numFmtId="0" fontId="1" fillId="8" borderId="12" xfId="0" applyFont="1" applyFill="1" applyBorder="1" applyAlignment="1">
      <alignment horizontal="justify" wrapText="1"/>
    </xf>
    <xf numFmtId="0" fontId="1" fillId="26" borderId="18" xfId="0" applyFont="1" applyFill="1" applyBorder="1" applyAlignment="1">
      <alignment horizontal="justify" vertical="top" wrapText="1"/>
    </xf>
    <xf numFmtId="0" fontId="1" fillId="26" borderId="19" xfId="0" applyFont="1" applyFill="1" applyBorder="1" applyAlignment="1">
      <alignment horizontal="center" vertical="top" wrapText="1"/>
    </xf>
    <xf numFmtId="0" fontId="1" fillId="26" borderId="11" xfId="0" applyFont="1" applyFill="1" applyBorder="1" applyAlignment="1">
      <alignment horizontal="justify" vertical="top" wrapText="1"/>
    </xf>
    <xf numFmtId="0" fontId="1" fillId="26" borderId="12" xfId="0" applyFont="1" applyFill="1" applyBorder="1" applyAlignment="1">
      <alignment horizontal="center" vertical="top" wrapText="1"/>
    </xf>
    <xf numFmtId="0" fontId="1" fillId="26" borderId="20" xfId="0" applyFont="1" applyFill="1" applyBorder="1" applyAlignment="1">
      <alignment horizontal="justify" vertical="top" wrapText="1"/>
    </xf>
    <xf numFmtId="0" fontId="1" fillId="26" borderId="21" xfId="0" applyFont="1" applyFill="1" applyBorder="1" applyAlignment="1">
      <alignment horizontal="justify" vertical="top" wrapText="1"/>
    </xf>
    <xf numFmtId="0" fontId="1" fillId="26" borderId="19" xfId="0" applyFont="1" applyFill="1" applyBorder="1" applyAlignment="1">
      <alignment horizontal="justify" vertical="top" wrapText="1"/>
    </xf>
    <xf numFmtId="0" fontId="1" fillId="26" borderId="13" xfId="0" applyFont="1" applyFill="1" applyBorder="1" applyAlignment="1">
      <alignment horizontal="justify" vertical="top" wrapText="1"/>
    </xf>
    <xf numFmtId="0" fontId="1" fillId="26" borderId="14" xfId="0" applyFont="1" applyFill="1" applyBorder="1" applyAlignment="1">
      <alignment horizontal="justify" vertical="top" wrapText="1"/>
    </xf>
    <xf numFmtId="0" fontId="1" fillId="26" borderId="12" xfId="0" applyFont="1" applyFill="1" applyBorder="1" applyAlignment="1">
      <alignment horizontal="justify" vertical="top" wrapText="1"/>
    </xf>
    <xf numFmtId="0" fontId="2" fillId="0" borderId="22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1" fillId="11" borderId="19" xfId="0" applyFont="1" applyFill="1" applyBorder="1" applyAlignment="1">
      <alignment horizontal="center" vertical="top" wrapText="1"/>
    </xf>
    <xf numFmtId="0" fontId="1" fillId="11" borderId="12" xfId="0" applyFont="1" applyFill="1" applyBorder="1" applyAlignment="1">
      <alignment horizontal="center" vertical="top" wrapText="1"/>
    </xf>
    <xf numFmtId="0" fontId="1" fillId="11" borderId="18" xfId="0" applyFont="1" applyFill="1" applyBorder="1" applyAlignment="1">
      <alignment horizontal="justify" vertical="top" wrapText="1"/>
    </xf>
    <xf numFmtId="0" fontId="1" fillId="11" borderId="11" xfId="0" applyFont="1" applyFill="1" applyBorder="1" applyAlignment="1">
      <alignment horizontal="justify" vertical="top" wrapText="1"/>
    </xf>
    <xf numFmtId="0" fontId="1" fillId="8" borderId="19" xfId="0" applyFont="1" applyFill="1" applyBorder="1" applyAlignment="1">
      <alignment horizontal="center" vertical="top" wrapText="1"/>
    </xf>
    <xf numFmtId="0" fontId="1" fillId="8" borderId="12" xfId="0" applyFont="1" applyFill="1" applyBorder="1" applyAlignment="1">
      <alignment horizontal="center" vertical="top" wrapText="1"/>
    </xf>
    <xf numFmtId="0" fontId="2" fillId="8" borderId="12" xfId="0" applyFont="1" applyFill="1" applyBorder="1" applyAlignment="1">
      <alignment horizontal="center" vertical="top" wrapText="1"/>
    </xf>
    <xf numFmtId="0" fontId="1" fillId="11" borderId="11" xfId="0" applyFont="1" applyFill="1" applyBorder="1" applyAlignment="1">
      <alignment horizontal="left" vertical="top" wrapText="1"/>
    </xf>
    <xf numFmtId="0" fontId="2" fillId="11" borderId="12" xfId="0" applyFont="1" applyFill="1" applyBorder="1" applyAlignment="1">
      <alignment horizontal="center" vertical="top" wrapText="1"/>
    </xf>
    <xf numFmtId="0" fontId="2" fillId="11" borderId="25" xfId="0" applyFont="1" applyFill="1" applyBorder="1" applyAlignment="1">
      <alignment horizontal="justify" vertical="top" wrapText="1"/>
    </xf>
    <xf numFmtId="0" fontId="2" fillId="11" borderId="25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11" borderId="18" xfId="0" applyFont="1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2" fillId="18" borderId="18" xfId="0" applyFont="1" applyFill="1" applyBorder="1" applyAlignment="1">
      <alignment horizontal="center"/>
    </xf>
    <xf numFmtId="0" fontId="2" fillId="11" borderId="25" xfId="0" applyFont="1" applyFill="1" applyBorder="1" applyAlignment="1">
      <alignment horizontal="center"/>
    </xf>
    <xf numFmtId="0" fontId="2" fillId="18" borderId="22" xfId="0" applyFont="1" applyFill="1" applyBorder="1" applyAlignment="1">
      <alignment horizontal="center"/>
    </xf>
    <xf numFmtId="0" fontId="2" fillId="18" borderId="11" xfId="0" applyFont="1" applyFill="1" applyBorder="1" applyAlignment="1">
      <alignment horizontal="center"/>
    </xf>
    <xf numFmtId="0" fontId="8" fillId="25" borderId="0" xfId="0" applyFont="1" applyFill="1" applyAlignment="1">
      <alignment horizontal="center"/>
    </xf>
    <xf numFmtId="0" fontId="1" fillId="11" borderId="22" xfId="0" applyFont="1" applyFill="1" applyBorder="1" applyAlignment="1">
      <alignment horizontal="center"/>
    </xf>
    <xf numFmtId="0" fontId="2" fillId="18" borderId="25" xfId="0" applyFont="1" applyFill="1" applyBorder="1" applyAlignment="1">
      <alignment horizontal="center"/>
    </xf>
    <xf numFmtId="0" fontId="2" fillId="11" borderId="18" xfId="0" applyFont="1" applyFill="1" applyBorder="1" applyAlignment="1">
      <alignment horizontal="center"/>
    </xf>
    <xf numFmtId="0" fontId="1" fillId="26" borderId="18" xfId="0" applyFont="1" applyFill="1" applyBorder="1" applyAlignment="1">
      <alignment horizontal="center"/>
    </xf>
    <xf numFmtId="0" fontId="1" fillId="26" borderId="11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" fillId="8" borderId="18" xfId="0" applyFont="1" applyFill="1" applyBorder="1" applyAlignment="1">
      <alignment vertical="top" wrapText="1"/>
    </xf>
    <xf numFmtId="0" fontId="1" fillId="8" borderId="11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8" fillId="0" borderId="11" xfId="0" applyFont="1" applyBorder="1" applyAlignment="1">
      <alignment vertical="top" wrapText="1"/>
    </xf>
    <xf numFmtId="0" fontId="8" fillId="25" borderId="0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24" xfId="0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1" fontId="1" fillId="23" borderId="12" xfId="0" applyNumberFormat="1" applyFont="1" applyFill="1" applyBorder="1" applyAlignment="1">
      <alignment horizontal="justify" wrapText="1"/>
    </xf>
    <xf numFmtId="1" fontId="4" fillId="25" borderId="12" xfId="0" applyNumberFormat="1" applyFont="1" applyFill="1" applyBorder="1" applyAlignment="1">
      <alignment horizontal="justify" wrapText="1"/>
    </xf>
    <xf numFmtId="1" fontId="6" fillId="0" borderId="0" xfId="0" applyNumberFormat="1" applyFont="1" applyAlignment="1">
      <alignment/>
    </xf>
    <xf numFmtId="0" fontId="2" fillId="18" borderId="25" xfId="0" applyFont="1" applyFill="1" applyBorder="1" applyAlignment="1">
      <alignment horizontal="center" vertical="center"/>
    </xf>
    <xf numFmtId="0" fontId="2" fillId="18" borderId="18" xfId="0" applyFont="1" applyFill="1" applyBorder="1" applyAlignment="1" applyProtection="1">
      <alignment horizontal="center"/>
      <protection locked="0"/>
    </xf>
    <xf numFmtId="0" fontId="2" fillId="18" borderId="18" xfId="0" applyFont="1" applyFill="1" applyBorder="1" applyAlignment="1" applyProtection="1">
      <alignment horizontal="center"/>
      <protection locked="0"/>
    </xf>
    <xf numFmtId="0" fontId="2" fillId="18" borderId="18" xfId="0" applyFont="1" applyFill="1" applyBorder="1" applyAlignment="1" applyProtection="1">
      <alignment horizontal="center" vertical="center"/>
      <protection locked="0"/>
    </xf>
    <xf numFmtId="0" fontId="2" fillId="18" borderId="18" xfId="0" applyFont="1" applyFill="1" applyBorder="1" applyAlignment="1" applyProtection="1">
      <alignment horizontal="center" vertical="center"/>
      <protection locked="0"/>
    </xf>
    <xf numFmtId="0" fontId="2" fillId="18" borderId="22" xfId="0" applyFont="1" applyFill="1" applyBorder="1" applyAlignment="1" applyProtection="1">
      <alignment horizontal="center"/>
      <protection locked="0"/>
    </xf>
    <xf numFmtId="0" fontId="2" fillId="18" borderId="1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" fontId="7" fillId="0" borderId="0" xfId="0" applyNumberFormat="1" applyFont="1" applyAlignment="1">
      <alignment/>
    </xf>
    <xf numFmtId="0" fontId="2" fillId="18" borderId="22" xfId="0" applyFont="1" applyFill="1" applyBorder="1" applyAlignment="1" applyProtection="1">
      <alignment horizontal="center" vertical="center"/>
      <protection locked="0"/>
    </xf>
    <xf numFmtId="0" fontId="2" fillId="18" borderId="25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vertical="top" wrapText="1"/>
    </xf>
    <xf numFmtId="0" fontId="1" fillId="26" borderId="13" xfId="0" applyFont="1" applyFill="1" applyBorder="1" applyAlignment="1">
      <alignment horizontal="justify" vertical="top" wrapText="1"/>
    </xf>
    <xf numFmtId="0" fontId="1" fillId="26" borderId="12" xfId="0" applyFont="1" applyFill="1" applyBorder="1" applyAlignment="1">
      <alignment horizontal="justify" vertical="top" wrapText="1"/>
    </xf>
    <xf numFmtId="0" fontId="1" fillId="26" borderId="18" xfId="0" applyFont="1" applyFill="1" applyBorder="1" applyAlignment="1">
      <alignment horizontal="center" vertical="top" wrapText="1"/>
    </xf>
    <xf numFmtId="0" fontId="1" fillId="26" borderId="11" xfId="0" applyFont="1" applyFill="1" applyBorder="1" applyAlignment="1">
      <alignment horizontal="center" vertical="top" wrapText="1"/>
    </xf>
    <xf numFmtId="0" fontId="2" fillId="0" borderId="26" xfId="0" applyFont="1" applyBorder="1" applyAlignment="1">
      <alignment horizontal="justify" vertical="top" wrapText="1"/>
    </xf>
    <xf numFmtId="0" fontId="2" fillId="18" borderId="18" xfId="0" applyFont="1" applyFill="1" applyBorder="1" applyAlignment="1">
      <alignment horizontal="center" vertical="center"/>
    </xf>
    <xf numFmtId="0" fontId="1" fillId="26" borderId="14" xfId="0" applyFont="1" applyFill="1" applyBorder="1" applyAlignment="1">
      <alignment horizontal="justify" wrapText="1"/>
    </xf>
    <xf numFmtId="0" fontId="1" fillId="11" borderId="14" xfId="0" applyFont="1" applyFill="1" applyBorder="1" applyAlignment="1">
      <alignment horizontal="justify" wrapText="1"/>
    </xf>
    <xf numFmtId="1" fontId="1" fillId="23" borderId="14" xfId="0" applyNumberFormat="1" applyFont="1" applyFill="1" applyBorder="1" applyAlignment="1">
      <alignment horizontal="justify" wrapText="1"/>
    </xf>
    <xf numFmtId="1" fontId="2" fillId="0" borderId="14" xfId="0" applyNumberFormat="1" applyFont="1" applyBorder="1" applyAlignment="1">
      <alignment horizontal="justify" wrapText="1"/>
    </xf>
    <xf numFmtId="0" fontId="1" fillId="8" borderId="14" xfId="0" applyFont="1" applyFill="1" applyBorder="1" applyAlignment="1">
      <alignment horizontal="justify" wrapText="1"/>
    </xf>
    <xf numFmtId="0" fontId="1" fillId="19" borderId="14" xfId="0" applyFont="1" applyFill="1" applyBorder="1" applyAlignment="1">
      <alignment horizontal="justify" wrapText="1"/>
    </xf>
    <xf numFmtId="0" fontId="2" fillId="0" borderId="27" xfId="0" applyFont="1" applyBorder="1" applyAlignment="1">
      <alignment horizontal="justify" wrapText="1"/>
    </xf>
    <xf numFmtId="1" fontId="4" fillId="25" borderId="14" xfId="0" applyNumberFormat="1" applyFont="1" applyFill="1" applyBorder="1" applyAlignment="1">
      <alignment horizontal="justify" wrapText="1"/>
    </xf>
    <xf numFmtId="0" fontId="51" fillId="0" borderId="12" xfId="0" applyFont="1" applyBorder="1" applyAlignment="1">
      <alignment horizontal="justify" wrapText="1"/>
    </xf>
    <xf numFmtId="49" fontId="0" fillId="0" borderId="0" xfId="0" applyNumberFormat="1" applyAlignment="1" applyProtection="1">
      <alignment horizontal="left" vertical="top" wrapText="1" readingOrder="1"/>
      <protection/>
    </xf>
    <xf numFmtId="0" fontId="2" fillId="18" borderId="25" xfId="0" applyFont="1" applyFill="1" applyBorder="1" applyAlignment="1" applyProtection="1">
      <alignment horizontal="center"/>
      <protection locked="0"/>
    </xf>
    <xf numFmtId="0" fontId="1" fillId="15" borderId="18" xfId="0" applyFont="1" applyFill="1" applyBorder="1" applyAlignment="1" applyProtection="1">
      <alignment horizontal="center" vertical="top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15" borderId="18" xfId="0" applyFont="1" applyFill="1" applyBorder="1" applyAlignment="1" applyProtection="1">
      <alignment horizontal="justify" vertical="top" wrapText="1"/>
      <protection/>
    </xf>
    <xf numFmtId="0" fontId="1" fillId="15" borderId="19" xfId="0" applyFont="1" applyFill="1" applyBorder="1" applyAlignment="1" applyProtection="1">
      <alignment horizontal="center" vertical="top" wrapText="1"/>
      <protection/>
    </xf>
    <xf numFmtId="0" fontId="1" fillId="15" borderId="18" xfId="0" applyFont="1" applyFill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right"/>
      <protection/>
    </xf>
    <xf numFmtId="0" fontId="1" fillId="15" borderId="11" xfId="0" applyFont="1" applyFill="1" applyBorder="1" applyAlignment="1" applyProtection="1">
      <alignment horizontal="justify" vertical="top" wrapText="1"/>
      <protection/>
    </xf>
    <xf numFmtId="0" fontId="1" fillId="15" borderId="12" xfId="0" applyFont="1" applyFill="1" applyBorder="1" applyAlignment="1" applyProtection="1">
      <alignment horizontal="center" vertical="top" wrapText="1"/>
      <protection/>
    </xf>
    <xf numFmtId="0" fontId="1" fillId="15" borderId="11" xfId="0" applyFont="1" applyFill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1" fillId="15" borderId="11" xfId="0" applyFont="1" applyFill="1" applyBorder="1" applyAlignment="1" applyProtection="1">
      <alignment horizontal="left" vertical="top" wrapText="1"/>
      <protection/>
    </xf>
    <xf numFmtId="3" fontId="0" fillId="0" borderId="24" xfId="0" applyNumberFormat="1" applyBorder="1" applyAlignment="1" applyProtection="1">
      <alignment horizontal="right"/>
      <protection/>
    </xf>
    <xf numFmtId="0" fontId="1" fillId="26" borderId="20" xfId="0" applyFont="1" applyFill="1" applyBorder="1" applyAlignment="1">
      <alignment horizontal="justify" vertical="top" wrapText="1"/>
    </xf>
    <xf numFmtId="0" fontId="1" fillId="26" borderId="19" xfId="0" applyFont="1" applyFill="1" applyBorder="1" applyAlignment="1">
      <alignment horizontal="justify" vertical="top" wrapText="1"/>
    </xf>
    <xf numFmtId="1" fontId="2" fillId="19" borderId="12" xfId="0" applyNumberFormat="1" applyFont="1" applyFill="1" applyBorder="1" applyAlignment="1" applyProtection="1">
      <alignment horizontal="center" vertical="top" wrapText="1"/>
      <protection/>
    </xf>
    <xf numFmtId="0" fontId="8" fillId="25" borderId="0" xfId="0" applyFont="1" applyFill="1" applyBorder="1" applyAlignment="1" applyProtection="1">
      <alignment horizontal="left" vertical="top" wrapText="1"/>
      <protection/>
    </xf>
    <xf numFmtId="0" fontId="7" fillId="25" borderId="0" xfId="0" applyFont="1" applyFill="1" applyAlignment="1" applyProtection="1">
      <alignment/>
      <protection/>
    </xf>
    <xf numFmtId="1" fontId="8" fillId="25" borderId="0" xfId="0" applyNumberFormat="1" applyFont="1" applyFill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2" fillId="15" borderId="12" xfId="0" applyFont="1" applyFill="1" applyBorder="1" applyAlignment="1" applyProtection="1">
      <alignment horizontal="center" vertical="top" wrapText="1"/>
      <protection/>
    </xf>
    <xf numFmtId="0" fontId="1" fillId="15" borderId="18" xfId="0" applyFont="1" applyFill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wrapText="1"/>
      <protection/>
    </xf>
    <xf numFmtId="0" fontId="1" fillId="15" borderId="18" xfId="0" applyFont="1" applyFill="1" applyBorder="1" applyAlignment="1" applyProtection="1">
      <alignment horizontal="left" vertical="top" wrapText="1"/>
      <protection/>
    </xf>
    <xf numFmtId="0" fontId="2" fillId="0" borderId="22" xfId="0" applyFont="1" applyBorder="1" applyAlignment="1" applyProtection="1">
      <alignment horizontal="left" vertical="top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right" vertical="center"/>
      <protection/>
    </xf>
    <xf numFmtId="0" fontId="25" fillId="0" borderId="22" xfId="0" applyFont="1" applyBorder="1" applyAlignment="1" applyProtection="1">
      <alignment horizontal="left" vertical="top" wrapText="1" inden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5" fillId="0" borderId="11" xfId="0" applyFont="1" applyBorder="1" applyAlignment="1" applyProtection="1">
      <alignment horizontal="left" vertical="top" wrapText="1" inden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justify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53" fillId="0" borderId="0" xfId="0" applyFont="1" applyAlignment="1" applyProtection="1">
      <alignment/>
      <protection/>
    </xf>
    <xf numFmtId="0" fontId="2" fillId="24" borderId="28" xfId="0" applyFont="1" applyFill="1" applyBorder="1" applyAlignment="1">
      <alignment horizontal="justify"/>
    </xf>
    <xf numFmtId="0" fontId="2" fillId="24" borderId="10" xfId="0" applyFont="1" applyFill="1" applyBorder="1" applyAlignment="1">
      <alignment horizontal="justify"/>
    </xf>
    <xf numFmtId="0" fontId="1" fillId="25" borderId="17" xfId="0" applyFont="1" applyFill="1" applyBorder="1" applyAlignment="1">
      <alignment horizontal="justify"/>
    </xf>
    <xf numFmtId="0" fontId="2" fillId="24" borderId="28" xfId="0" applyFont="1" applyFill="1" applyBorder="1" applyAlignment="1">
      <alignment horizontal="justify" wrapText="1"/>
    </xf>
    <xf numFmtId="0" fontId="2" fillId="24" borderId="10" xfId="0" applyFont="1" applyFill="1" applyBorder="1" applyAlignment="1">
      <alignment horizontal="justify" wrapText="1"/>
    </xf>
    <xf numFmtId="0" fontId="2" fillId="0" borderId="28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18" borderId="22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horizontal="center" vertical="center"/>
    </xf>
    <xf numFmtId="0" fontId="6" fillId="0" borderId="24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18" borderId="18" xfId="0" applyFont="1" applyFill="1" applyBorder="1" applyAlignment="1" applyProtection="1">
      <alignment horizontal="center" vertical="center"/>
      <protection locked="0"/>
    </xf>
    <xf numFmtId="0" fontId="2" fillId="18" borderId="22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righ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18" borderId="1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justify" wrapText="1"/>
      <protection/>
    </xf>
    <xf numFmtId="0" fontId="2" fillId="0" borderId="0" xfId="0" applyFont="1" applyBorder="1" applyAlignment="1" applyProtection="1">
      <alignment horizontal="justify" wrapText="1"/>
      <protection/>
    </xf>
    <xf numFmtId="0" fontId="1" fillId="19" borderId="18" xfId="0" applyFont="1" applyFill="1" applyBorder="1" applyAlignment="1" applyProtection="1">
      <alignment horizontal="justify" vertical="top" wrapText="1"/>
      <protection/>
    </xf>
    <xf numFmtId="0" fontId="1" fillId="19" borderId="19" xfId="0" applyFont="1" applyFill="1" applyBorder="1" applyAlignment="1" applyProtection="1">
      <alignment horizontal="center" vertical="top" wrapText="1"/>
      <protection/>
    </xf>
    <xf numFmtId="0" fontId="1" fillId="19" borderId="18" xfId="0" applyFont="1" applyFill="1" applyBorder="1" applyAlignment="1" applyProtection="1">
      <alignment horizontal="center"/>
      <protection/>
    </xf>
    <xf numFmtId="0" fontId="1" fillId="19" borderId="11" xfId="0" applyFont="1" applyFill="1" applyBorder="1" applyAlignment="1" applyProtection="1">
      <alignment horizontal="justify" vertical="top" wrapText="1"/>
      <protection/>
    </xf>
    <xf numFmtId="0" fontId="1" fillId="19" borderId="12" xfId="0" applyFont="1" applyFill="1" applyBorder="1" applyAlignment="1" applyProtection="1">
      <alignment horizontal="center" vertical="top" wrapText="1"/>
      <protection/>
    </xf>
    <xf numFmtId="0" fontId="1" fillId="19" borderId="11" xfId="0" applyFont="1" applyFill="1" applyBorder="1" applyAlignment="1" applyProtection="1">
      <alignment horizontal="center"/>
      <protection/>
    </xf>
    <xf numFmtId="0" fontId="2" fillId="18" borderId="18" xfId="0" applyFont="1" applyFill="1" applyBorder="1" applyAlignment="1" applyProtection="1">
      <alignment horizontal="center"/>
      <protection/>
    </xf>
    <xf numFmtId="0" fontId="2" fillId="18" borderId="18" xfId="0" applyFont="1" applyFill="1" applyBorder="1" applyAlignment="1" applyProtection="1">
      <alignment horizontal="center"/>
      <protection/>
    </xf>
    <xf numFmtId="0" fontId="8" fillId="25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left" indent="1"/>
      <protection/>
    </xf>
    <xf numFmtId="0" fontId="31" fillId="0" borderId="0" xfId="36" applyAlignment="1" applyProtection="1">
      <alignment horizontal="left" indent="1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>
      <alignment horizontal="left" vertical="top" wrapText="1"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1" fillId="26" borderId="22" xfId="0" applyFont="1" applyFill="1" applyBorder="1" applyAlignment="1">
      <alignment horizontal="left"/>
    </xf>
    <xf numFmtId="14" fontId="0" fillId="18" borderId="0" xfId="0" applyNumberFormat="1" applyFill="1" applyAlignment="1" applyProtection="1">
      <alignment/>
      <protection locked="0"/>
    </xf>
    <xf numFmtId="0" fontId="0" fillId="18" borderId="29" xfId="0" applyFill="1" applyBorder="1" applyAlignment="1" applyProtection="1">
      <alignment/>
      <protection locked="0"/>
    </xf>
    <xf numFmtId="0" fontId="5" fillId="18" borderId="30" xfId="0" applyFont="1" applyFill="1" applyBorder="1" applyAlignment="1" applyProtection="1">
      <alignment horizontal="left"/>
      <protection locked="0"/>
    </xf>
    <xf numFmtId="0" fontId="0" fillId="18" borderId="0" xfId="0" applyFill="1" applyBorder="1" applyAlignment="1" applyProtection="1">
      <alignment/>
      <protection locked="0"/>
    </xf>
    <xf numFmtId="0" fontId="0" fillId="18" borderId="31" xfId="0" applyFill="1" applyBorder="1" applyAlignment="1" applyProtection="1">
      <alignment/>
      <protection locked="0"/>
    </xf>
    <xf numFmtId="0" fontId="0" fillId="18" borderId="32" xfId="0" applyFont="1" applyFill="1" applyBorder="1" applyAlignment="1" applyProtection="1">
      <alignment horizontal="left" vertical="top" wrapText="1"/>
      <protection locked="0"/>
    </xf>
    <xf numFmtId="0" fontId="0" fillId="18" borderId="33" xfId="0" applyFont="1" applyFill="1" applyBorder="1" applyAlignment="1" applyProtection="1">
      <alignment horizontal="left" vertical="top" wrapText="1"/>
      <protection locked="0"/>
    </xf>
    <xf numFmtId="0" fontId="0" fillId="18" borderId="34" xfId="0" applyFont="1" applyFill="1" applyBorder="1" applyAlignment="1" applyProtection="1">
      <alignment horizontal="left" vertical="top" wrapText="1"/>
      <protection locked="0"/>
    </xf>
    <xf numFmtId="0" fontId="5" fillId="18" borderId="35" xfId="0" applyFont="1" applyFill="1" applyBorder="1" applyAlignment="1" applyProtection="1">
      <alignment horizontal="left"/>
      <protection locked="0"/>
    </xf>
    <xf numFmtId="0" fontId="0" fillId="18" borderId="36" xfId="0" applyFill="1" applyBorder="1" applyAlignment="1" applyProtection="1">
      <alignment/>
      <protection locked="0"/>
    </xf>
    <xf numFmtId="0" fontId="0" fillId="18" borderId="37" xfId="0" applyFill="1" applyBorder="1" applyAlignment="1" applyProtection="1">
      <alignment/>
      <protection locked="0"/>
    </xf>
    <xf numFmtId="0" fontId="55" fillId="0" borderId="0" xfId="36" applyFont="1" applyAlignment="1" applyProtection="1">
      <alignment/>
      <protection/>
    </xf>
    <xf numFmtId="0" fontId="0" fillId="27" borderId="0" xfId="0" applyFill="1" applyAlignment="1" applyProtection="1">
      <alignment/>
      <protection/>
    </xf>
    <xf numFmtId="0" fontId="7" fillId="27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0" fontId="0" fillId="0" borderId="0" xfId="0" applyAlignment="1" applyProtection="1">
      <alignment horizontal="left"/>
      <protection/>
    </xf>
    <xf numFmtId="0" fontId="4" fillId="25" borderId="0" xfId="0" applyFont="1" applyFill="1" applyAlignment="1" applyProtection="1">
      <alignment/>
      <protection/>
    </xf>
    <xf numFmtId="1" fontId="11" fillId="25" borderId="0" xfId="0" applyNumberFormat="1" applyFont="1" applyFill="1" applyAlignment="1" applyProtection="1">
      <alignment horizontal="left"/>
      <protection/>
    </xf>
    <xf numFmtId="0" fontId="7" fillId="25" borderId="0" xfId="0" applyFont="1" applyFill="1" applyAlignment="1" applyProtection="1">
      <alignment/>
      <protection/>
    </xf>
    <xf numFmtId="0" fontId="11" fillId="25" borderId="0" xfId="0" applyFont="1" applyFill="1" applyAlignment="1" applyProtection="1">
      <alignment/>
      <protection/>
    </xf>
    <xf numFmtId="0" fontId="8" fillId="25" borderId="0" xfId="0" applyFont="1" applyFill="1" applyAlignment="1" applyProtection="1">
      <alignment/>
      <protection/>
    </xf>
    <xf numFmtId="0" fontId="15" fillId="25" borderId="0" xfId="0" applyFont="1" applyFill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right" indent="1"/>
      <protection/>
    </xf>
    <xf numFmtId="9" fontId="0" fillId="0" borderId="0" xfId="0" applyNumberFormat="1" applyAlignment="1" applyProtection="1">
      <alignment horizontal="left"/>
      <protection/>
    </xf>
    <xf numFmtId="9" fontId="0" fillId="0" borderId="0" xfId="0" applyNumberForma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justify" vertical="top" wrapText="1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575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Hodnotenie!#REF!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Hodnotenie!#REF!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50737063"/>
        <c:axId val="53980384"/>
      </c:barChart>
      <c:catAx>
        <c:axId val="50737063"/>
        <c:scaling>
          <c:orientation val="minMax"/>
        </c:scaling>
        <c:axPos val="l"/>
        <c:delete val="1"/>
        <c:majorTickMark val="out"/>
        <c:minorTickMark val="none"/>
        <c:tickLblPos val="nextTo"/>
        <c:crossAx val="53980384"/>
        <c:crosses val="autoZero"/>
        <c:auto val="1"/>
        <c:lblOffset val="100"/>
        <c:tickLblSkip val="1"/>
        <c:noMultiLvlLbl val="0"/>
      </c:catAx>
      <c:valAx>
        <c:axId val="53980384"/>
        <c:scaling>
          <c:orientation val="minMax"/>
        </c:scaling>
        <c:axPos val="b"/>
        <c:delete val="1"/>
        <c:majorTickMark val="out"/>
        <c:minorTickMark val="none"/>
        <c:tickLblPos val="nextTo"/>
        <c:crossAx val="507370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575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Hodnotenie!$J$3:$J$7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Hodnotenie!$K$3:$K$7</c:f>
              <c:numCach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overlap val="100"/>
        <c:gapWidth val="0"/>
        <c:axId val="16061409"/>
        <c:axId val="10334954"/>
      </c:barChart>
      <c:catAx>
        <c:axId val="16061409"/>
        <c:scaling>
          <c:orientation val="minMax"/>
        </c:scaling>
        <c:axPos val="l"/>
        <c:delete val="1"/>
        <c:majorTickMark val="out"/>
        <c:minorTickMark val="none"/>
        <c:tickLblPos val="nextTo"/>
        <c:crossAx val="10334954"/>
        <c:crosses val="autoZero"/>
        <c:auto val="1"/>
        <c:lblOffset val="100"/>
        <c:tickLblSkip val="1"/>
        <c:noMultiLvlLbl val="0"/>
      </c:catAx>
      <c:valAx>
        <c:axId val="10334954"/>
        <c:scaling>
          <c:orientation val="minMax"/>
        </c:scaling>
        <c:axPos val="b"/>
        <c:delete val="1"/>
        <c:majorTickMark val="out"/>
        <c:minorTickMark val="none"/>
        <c:tickLblPos val="nextTo"/>
        <c:crossAx val="160614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chart" Target="/xl/charts/chart1.xml" /><Relationship Id="rId7" Type="http://schemas.openxmlformats.org/officeDocument/2006/relationships/image" Target="../media/image6.png" /><Relationship Id="rId8" Type="http://schemas.openxmlformats.org/officeDocument/2006/relationships/hyperlink" Target="http://www.fa.stuba.sk/docs/ueea/up/CESBA-prirucka.pdf" TargetMode="External" /><Relationship Id="rId9" Type="http://schemas.openxmlformats.org/officeDocument/2006/relationships/hyperlink" Target="http://www.fa.stuba.sk/docs/ueea/up/CESBA-prirucka.pdf" TargetMode="External" /><Relationship Id="rId10" Type="http://schemas.openxmlformats.org/officeDocument/2006/relationships/chart" Target="/xl/charts/chart2.xml" /><Relationship Id="rId11" Type="http://schemas.openxmlformats.org/officeDocument/2006/relationships/image" Target="../media/image8.jpeg" /><Relationship Id="rId12" Type="http://schemas.openxmlformats.org/officeDocument/2006/relationships/hyperlink" Target="https://www.fa.stuba.sk/docs/ueea/up/CESBA_Tool_SK_Manual.pdf" TargetMode="External" /><Relationship Id="rId13" Type="http://schemas.openxmlformats.org/officeDocument/2006/relationships/hyperlink" Target="https://www.fa.stuba.sk/docs/ueea/up/CESBA_Tool_SK_Manual.pd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hyperlink" Target="https://www.fa.stuba.sk/docs/ueea/up/cesba-x.pdf" TargetMode="External" /><Relationship Id="rId3" Type="http://schemas.openxmlformats.org/officeDocument/2006/relationships/hyperlink" Target="https://www.fa.stuba.sk/docs/ueea/up/cesba-x.pd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hyperlink" Target="https://www.fa.stuba.sk/docs/ueea/up/cesba-a.pdf" TargetMode="External" /><Relationship Id="rId3" Type="http://schemas.openxmlformats.org/officeDocument/2006/relationships/hyperlink" Target="https://www.fa.stuba.sk/docs/ueea/up/cesba-a.pd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hyperlink" Target="https://www.fa.stuba.sk/docs/ueea/up/cesba-b.pdf" TargetMode="External" /><Relationship Id="rId3" Type="http://schemas.openxmlformats.org/officeDocument/2006/relationships/hyperlink" Target="https://www.fa.stuba.sk/docs/ueea/up/cesba-b.pd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jpeg" /><Relationship Id="rId3" Type="http://schemas.openxmlformats.org/officeDocument/2006/relationships/hyperlink" Target="https://www.fa.stuba.sk/docs/ueea/up/cesba-c.pdf" TargetMode="External" /><Relationship Id="rId4" Type="http://schemas.openxmlformats.org/officeDocument/2006/relationships/hyperlink" Target="https://www.fa.stuba.sk/docs/ueea/up/cesba-c.pdf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hyperlink" Target="https://www.fa.stuba.sk/docs/ueea/up/cesba-d.pdf" TargetMode="External" /><Relationship Id="rId3" Type="http://schemas.openxmlformats.org/officeDocument/2006/relationships/hyperlink" Target="https://www.fa.stuba.sk/docs/ueea/up/cesba-d.pdf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hyperlink" Target="http://www.baubook.at/eco2soft/" TargetMode="External" /><Relationship Id="rId3" Type="http://schemas.openxmlformats.org/officeDocument/2006/relationships/hyperlink" Target="http://www.baubook.at/eco2soft/" TargetMode="External" /><Relationship Id="rId4" Type="http://schemas.openxmlformats.org/officeDocument/2006/relationships/image" Target="../media/image8.jpeg" /><Relationship Id="rId5" Type="http://schemas.openxmlformats.org/officeDocument/2006/relationships/hyperlink" Target="https://www.fa.stuba.sk/docs/ueea/up/cesba-e.pdf" TargetMode="External" /><Relationship Id="rId6" Type="http://schemas.openxmlformats.org/officeDocument/2006/relationships/hyperlink" Target="https://www.fa.stuba.sk/docs/ueea/up/cesba-e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25</xdr:row>
      <xdr:rowOff>9525</xdr:rowOff>
    </xdr:from>
    <xdr:to>
      <xdr:col>5</xdr:col>
      <xdr:colOff>457200</xdr:colOff>
      <xdr:row>26</xdr:row>
      <xdr:rowOff>47625</xdr:rowOff>
    </xdr:to>
    <xdr:pic>
      <xdr:nvPicPr>
        <xdr:cNvPr id="1" name="Obraz 8" descr="logos_CEEUerdf.tif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4953000"/>
          <a:ext cx="2324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25</xdr:row>
      <xdr:rowOff>19050</xdr:rowOff>
    </xdr:from>
    <xdr:to>
      <xdr:col>2</xdr:col>
      <xdr:colOff>381000</xdr:colOff>
      <xdr:row>25</xdr:row>
      <xdr:rowOff>428625</xdr:rowOff>
    </xdr:to>
    <xdr:pic>
      <xdr:nvPicPr>
        <xdr:cNvPr id="2" name="Obraz 9" descr="logo_cec5_24bit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4962525"/>
          <a:ext cx="371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438150</xdr:colOff>
      <xdr:row>25</xdr:row>
      <xdr:rowOff>57150</xdr:rowOff>
    </xdr:from>
    <xdr:to>
      <xdr:col>2</xdr:col>
      <xdr:colOff>1219200</xdr:colOff>
      <xdr:row>26</xdr:row>
      <xdr:rowOff>0</xdr:rowOff>
    </xdr:to>
    <xdr:pic>
      <xdr:nvPicPr>
        <xdr:cNvPr id="3" name="Picture 9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5000625"/>
          <a:ext cx="781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1285875</xdr:colOff>
      <xdr:row>25</xdr:row>
      <xdr:rowOff>57150</xdr:rowOff>
    </xdr:from>
    <xdr:to>
      <xdr:col>3</xdr:col>
      <xdr:colOff>619125</xdr:colOff>
      <xdr:row>26</xdr:row>
      <xdr:rowOff>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47950" y="5000625"/>
          <a:ext cx="6667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</xdr:row>
      <xdr:rowOff>171450</xdr:rowOff>
    </xdr:from>
    <xdr:to>
      <xdr:col>1</xdr:col>
      <xdr:colOff>1028700</xdr:colOff>
      <xdr:row>3</xdr:row>
      <xdr:rowOff>209550</xdr:rowOff>
    </xdr:to>
    <xdr:pic>
      <xdr:nvPicPr>
        <xdr:cNvPr id="5" name="irc_mi" descr="180px-Cesba-logo-g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225" y="34290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1285875</xdr:colOff>
      <xdr:row>12</xdr:row>
      <xdr:rowOff>219075</xdr:rowOff>
    </xdr:from>
    <xdr:to>
      <xdr:col>5</xdr:col>
      <xdr:colOff>457200</xdr:colOff>
      <xdr:row>18</xdr:row>
      <xdr:rowOff>104775</xdr:rowOff>
    </xdr:to>
    <xdr:graphicFrame>
      <xdr:nvGraphicFramePr>
        <xdr:cNvPr id="6" name="Graf 8"/>
        <xdr:cNvGraphicFramePr/>
      </xdr:nvGraphicFramePr>
      <xdr:xfrm>
        <a:off x="2647950" y="3048000"/>
        <a:ext cx="3000375" cy="952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5</xdr:col>
      <xdr:colOff>0</xdr:colOff>
      <xdr:row>3</xdr:row>
      <xdr:rowOff>0</xdr:rowOff>
    </xdr:from>
    <xdr:ext cx="304800" cy="304800"/>
    <xdr:sp>
      <xdr:nvSpPr>
        <xdr:cNvPr id="7" name="AutoShape 63" descr="Z"/>
        <xdr:cNvSpPr>
          <a:spLocks noChangeAspect="1"/>
        </xdr:cNvSpPr>
      </xdr:nvSpPr>
      <xdr:spPr>
        <a:xfrm>
          <a:off x="5191125" y="64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0</xdr:colOff>
      <xdr:row>3</xdr:row>
      <xdr:rowOff>0</xdr:rowOff>
    </xdr:from>
    <xdr:to>
      <xdr:col>5</xdr:col>
      <xdr:colOff>447675</xdr:colOff>
      <xdr:row>5</xdr:row>
      <xdr:rowOff>57150</xdr:rowOff>
    </xdr:to>
    <xdr:pic>
      <xdr:nvPicPr>
        <xdr:cNvPr id="8" name="irc_mi" descr="Help-icon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91125" y="6477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1285875</xdr:colOff>
      <xdr:row>12</xdr:row>
      <xdr:rowOff>219075</xdr:rowOff>
    </xdr:from>
    <xdr:to>
      <xdr:col>6</xdr:col>
      <xdr:colOff>590550</xdr:colOff>
      <xdr:row>18</xdr:row>
      <xdr:rowOff>104775</xdr:rowOff>
    </xdr:to>
    <xdr:graphicFrame>
      <xdr:nvGraphicFramePr>
        <xdr:cNvPr id="9" name="Graf 8"/>
        <xdr:cNvGraphicFramePr/>
      </xdr:nvGraphicFramePr>
      <xdr:xfrm>
        <a:off x="2647950" y="3048000"/>
        <a:ext cx="3600450" cy="952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4</xdr:col>
      <xdr:colOff>400050</xdr:colOff>
      <xdr:row>3</xdr:row>
      <xdr:rowOff>85725</xdr:rowOff>
    </xdr:from>
    <xdr:to>
      <xdr:col>4</xdr:col>
      <xdr:colOff>704850</xdr:colOff>
      <xdr:row>5</xdr:row>
      <xdr:rowOff>0</xdr:rowOff>
    </xdr:to>
    <xdr:pic>
      <xdr:nvPicPr>
        <xdr:cNvPr id="10" name="Picture 262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67275" y="7334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400050</xdr:colOff>
      <xdr:row>0</xdr:row>
      <xdr:rowOff>9525</xdr:rowOff>
    </xdr:from>
    <xdr:to>
      <xdr:col>8</xdr:col>
      <xdr:colOff>0</xdr:colOff>
      <xdr:row>1</xdr:row>
      <xdr:rowOff>85725</xdr:rowOff>
    </xdr:to>
    <xdr:pic>
      <xdr:nvPicPr>
        <xdr:cNvPr id="1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95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0</xdr:row>
      <xdr:rowOff>9525</xdr:rowOff>
    </xdr:from>
    <xdr:to>
      <xdr:col>5</xdr:col>
      <xdr:colOff>628650</xdr:colOff>
      <xdr:row>1</xdr:row>
      <xdr:rowOff>85725</xdr:rowOff>
    </xdr:to>
    <xdr:pic>
      <xdr:nvPicPr>
        <xdr:cNvPr id="1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95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342900</xdr:colOff>
      <xdr:row>0</xdr:row>
      <xdr:rowOff>9525</xdr:rowOff>
    </xdr:from>
    <xdr:to>
      <xdr:col>3</xdr:col>
      <xdr:colOff>647700</xdr:colOff>
      <xdr:row>1</xdr:row>
      <xdr:rowOff>85725</xdr:rowOff>
    </xdr:to>
    <xdr:pic>
      <xdr:nvPicPr>
        <xdr:cNvPr id="1" name="Picture 1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95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3</xdr:row>
      <xdr:rowOff>66675</xdr:rowOff>
    </xdr:from>
    <xdr:to>
      <xdr:col>12</xdr:col>
      <xdr:colOff>342900</xdr:colOff>
      <xdr:row>10</xdr:row>
      <xdr:rowOff>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rcRect r="41192" b="77104"/>
        <a:stretch>
          <a:fillRect/>
        </a:stretch>
      </xdr:blipFill>
      <xdr:spPr>
        <a:xfrm>
          <a:off x="7258050" y="685800"/>
          <a:ext cx="47720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0</xdr:row>
      <xdr:rowOff>9525</xdr:rowOff>
    </xdr:from>
    <xdr:to>
      <xdr:col>3</xdr:col>
      <xdr:colOff>714375</xdr:colOff>
      <xdr:row>1</xdr:row>
      <xdr:rowOff>85725</xdr:rowOff>
    </xdr:to>
    <xdr:pic>
      <xdr:nvPicPr>
        <xdr:cNvPr id="2" name="Picture 8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95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342900</xdr:colOff>
      <xdr:row>0</xdr:row>
      <xdr:rowOff>19050</xdr:rowOff>
    </xdr:from>
    <xdr:to>
      <xdr:col>3</xdr:col>
      <xdr:colOff>647700</xdr:colOff>
      <xdr:row>1</xdr:row>
      <xdr:rowOff>95250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90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1924050</xdr:colOff>
      <xdr:row>9</xdr:row>
      <xdr:rowOff>9525</xdr:rowOff>
    </xdr:from>
    <xdr:to>
      <xdr:col>1</xdr:col>
      <xdr:colOff>3429000</xdr:colOff>
      <xdr:row>11</xdr:row>
      <xdr:rowOff>0</xdr:rowOff>
    </xdr:to>
    <xdr:pic>
      <xdr:nvPicPr>
        <xdr:cNvPr id="1" name="Picture 16" descr="Hom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562100"/>
          <a:ext cx="1504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0</xdr:row>
      <xdr:rowOff>9525</xdr:rowOff>
    </xdr:from>
    <xdr:to>
      <xdr:col>3</xdr:col>
      <xdr:colOff>685800</xdr:colOff>
      <xdr:row>1</xdr:row>
      <xdr:rowOff>85725</xdr:rowOff>
    </xdr:to>
    <xdr:pic>
      <xdr:nvPicPr>
        <xdr:cNvPr id="2" name="Picture 17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81725" y="95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epd\cesba%20final\CESBA-hodnotenie-v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SBA"/>
      <sheetName val="Hodnotenie"/>
      <sheetName val="Kvalita miesta"/>
      <sheetName val="Plánovanie"/>
      <sheetName val="Energie"/>
      <sheetName val="Zdravie"/>
      <sheetName val="Materiál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8"/>
  </sheetPr>
  <dimension ref="B1:J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124" customWidth="1"/>
    <col min="2" max="2" width="17.7109375" style="124" customWidth="1"/>
    <col min="3" max="3" width="20.00390625" style="124" customWidth="1"/>
    <col min="4" max="4" width="26.57421875" style="124" customWidth="1"/>
    <col min="5" max="5" width="10.8515625" style="124" customWidth="1"/>
    <col min="6" max="6" width="7.00390625" style="124" customWidth="1"/>
    <col min="7" max="16384" width="9.140625" style="124" customWidth="1"/>
  </cols>
  <sheetData>
    <row r="1" spans="2:6" ht="13.5" customHeight="1">
      <c r="B1" s="210"/>
      <c r="C1" s="211" t="s">
        <v>274</v>
      </c>
      <c r="D1" s="210"/>
      <c r="E1" s="210"/>
      <c r="F1" s="210"/>
    </row>
    <row r="2" ht="14.25" customHeight="1"/>
    <row r="3" ht="23.25">
      <c r="C3" s="212" t="s">
        <v>99</v>
      </c>
    </row>
    <row r="4" ht="18">
      <c r="C4" s="123" t="s">
        <v>291</v>
      </c>
    </row>
    <row r="5" ht="12.75"/>
    <row r="6" spans="3:6" ht="14.25">
      <c r="C6" s="125" t="s">
        <v>100</v>
      </c>
      <c r="D6" s="206"/>
      <c r="E6" s="207"/>
      <c r="F6" s="208"/>
    </row>
    <row r="7" spans="3:6" ht="14.25">
      <c r="C7" s="125" t="s">
        <v>101</v>
      </c>
      <c r="D7" s="200"/>
      <c r="E7" s="201"/>
      <c r="F7" s="202"/>
    </row>
    <row r="8" spans="3:6" ht="14.25">
      <c r="C8" s="125" t="s">
        <v>273</v>
      </c>
      <c r="D8" s="206"/>
      <c r="E8" s="207"/>
      <c r="F8" s="208"/>
    </row>
    <row r="9" spans="3:6" ht="51.75" customHeight="1">
      <c r="C9" s="213" t="s">
        <v>253</v>
      </c>
      <c r="D9" s="203"/>
      <c r="E9" s="204"/>
      <c r="F9" s="205"/>
    </row>
    <row r="10" spans="3:4" ht="14.25">
      <c r="C10" s="125"/>
      <c r="D10" s="214"/>
    </row>
    <row r="11" spans="3:6" ht="18">
      <c r="C11" s="215" t="s">
        <v>102</v>
      </c>
      <c r="D11" s="216">
        <f>Hodnotenie!H28</f>
        <v>0</v>
      </c>
      <c r="E11" s="217"/>
      <c r="F11" s="218" t="str">
        <f>IF(D11&gt;900,"A",IF(D11&gt;750,"B",IF(D11&gt;600,"C",IF(D11&gt;450,"D","E"))))</f>
        <v>E</v>
      </c>
    </row>
    <row r="12" spans="3:6" ht="14.25">
      <c r="C12" s="219"/>
      <c r="D12" s="217" t="s">
        <v>103</v>
      </c>
      <c r="E12" s="217"/>
      <c r="F12" s="220" t="s">
        <v>110</v>
      </c>
    </row>
    <row r="13" spans="3:6" ht="20.25" customHeight="1">
      <c r="C13" s="221" t="s">
        <v>142</v>
      </c>
      <c r="D13" s="173"/>
      <c r="E13" s="173"/>
      <c r="F13" s="173"/>
    </row>
    <row r="14" ht="12.75">
      <c r="C14" s="222" t="s">
        <v>267</v>
      </c>
    </row>
    <row r="15" ht="12.75">
      <c r="C15" s="222" t="s">
        <v>271</v>
      </c>
    </row>
    <row r="16" ht="12.75">
      <c r="C16" s="222" t="s">
        <v>268</v>
      </c>
    </row>
    <row r="17" ht="12.75">
      <c r="C17" s="222" t="s">
        <v>269</v>
      </c>
    </row>
    <row r="18" ht="12.75">
      <c r="C18" s="222" t="s">
        <v>270</v>
      </c>
    </row>
    <row r="19" spans="4:6" ht="12.75">
      <c r="D19" s="223">
        <v>0</v>
      </c>
      <c r="E19" s="224"/>
      <c r="F19" s="224">
        <v>1</v>
      </c>
    </row>
    <row r="21" spans="3:6" ht="14.25">
      <c r="C21" s="125" t="s">
        <v>258</v>
      </c>
      <c r="D21" s="199"/>
      <c r="E21" s="198">
        <f ca="1">TODAY()</f>
        <v>41951</v>
      </c>
      <c r="F21" s="198" t="s">
        <v>290</v>
      </c>
    </row>
    <row r="22" spans="2:10" ht="12.75">
      <c r="B22" s="225" t="s">
        <v>272</v>
      </c>
      <c r="I22" s="193"/>
      <c r="J22" s="193"/>
    </row>
    <row r="23" spans="2:10" ht="12.75">
      <c r="B23" s="226" t="s">
        <v>108</v>
      </c>
      <c r="I23" s="193"/>
      <c r="J23" s="193"/>
    </row>
    <row r="24" spans="2:10" ht="9" customHeight="1">
      <c r="B24" s="227" t="s">
        <v>107</v>
      </c>
      <c r="I24" s="193"/>
      <c r="J24" s="193"/>
    </row>
    <row r="25" spans="2:10" ht="8.25" customHeight="1">
      <c r="B25" s="226" t="s">
        <v>106</v>
      </c>
      <c r="I25" s="193"/>
      <c r="J25" s="193"/>
    </row>
    <row r="26" spans="2:10" ht="33.75">
      <c r="B26" s="228" t="s">
        <v>109</v>
      </c>
      <c r="I26" s="193"/>
      <c r="J26" s="193"/>
    </row>
    <row r="27" spans="2:10" ht="3.75" customHeight="1">
      <c r="B27" s="229"/>
      <c r="C27" s="229"/>
      <c r="D27" s="229"/>
      <c r="E27" s="229"/>
      <c r="F27" s="229"/>
      <c r="I27" s="193"/>
      <c r="J27" s="193"/>
    </row>
    <row r="28" spans="9:10" ht="12.75">
      <c r="I28" s="193"/>
      <c r="J28" s="193"/>
    </row>
    <row r="29" spans="9:10" ht="12.75">
      <c r="I29" s="193"/>
      <c r="J29" s="193"/>
    </row>
    <row r="31" ht="12.75" hidden="1"/>
    <row r="32" ht="45" customHeight="1" hidden="1"/>
    <row r="33" ht="7.5" customHeight="1" hidden="1"/>
    <row r="34" ht="6.75" customHeight="1" hidden="1"/>
    <row r="35" ht="28.5" customHeight="1" hidden="1"/>
    <row r="36" ht="3.75" customHeight="1" hidden="1"/>
    <row r="37" ht="12.75" hidden="1"/>
    <row r="38" ht="12.75" hidden="1"/>
  </sheetData>
  <sheetProtection password="88C7" sheet="1" objects="1" scenarios="1"/>
  <mergeCells count="2">
    <mergeCell ref="D13:F13"/>
    <mergeCell ref="D9:F9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B1:M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.421875" style="0" customWidth="1"/>
    <col min="3" max="3" width="3.28125" style="0" customWidth="1"/>
    <col min="4" max="4" width="67.28125" style="0" customWidth="1"/>
    <col min="5" max="5" width="2.28125" style="0" customWidth="1"/>
    <col min="6" max="6" width="10.8515625" style="0" customWidth="1"/>
    <col min="7" max="7" width="8.140625" style="0" customWidth="1"/>
    <col min="8" max="8" width="2.421875" style="0" customWidth="1"/>
    <col min="9" max="9" width="4.00390625" style="90" hidden="1" customWidth="1"/>
    <col min="10" max="10" width="8.7109375" style="99" customWidth="1"/>
    <col min="11" max="11" width="8.8515625" style="0" customWidth="1"/>
    <col min="12" max="12" width="8.421875" style="0" customWidth="1"/>
    <col min="13" max="13" width="9.57421875" style="98" customWidth="1"/>
  </cols>
  <sheetData>
    <row r="1" spans="2:7" ht="18">
      <c r="B1" s="18" t="s">
        <v>143</v>
      </c>
      <c r="F1" s="124"/>
      <c r="G1" s="209" t="str">
        <f>HYPERLINK("https://www.fa.stuba.sk/docs//ueea/up/cesba-x.pdf","Rada ")</f>
        <v>Rada </v>
      </c>
    </row>
    <row r="2" ht="13.5" customHeight="1" thickBot="1">
      <c r="B2" s="1"/>
    </row>
    <row r="3" spans="2:13" ht="15" customHeight="1" thickBot="1">
      <c r="B3" s="159" t="s">
        <v>30</v>
      </c>
      <c r="C3" s="160"/>
      <c r="D3" s="2" t="s">
        <v>82</v>
      </c>
      <c r="E3" s="2"/>
      <c r="F3" s="2" t="s">
        <v>31</v>
      </c>
      <c r="G3" s="162" t="s">
        <v>81</v>
      </c>
      <c r="H3" s="163"/>
      <c r="J3" s="101">
        <f>G26/2</f>
        <v>0</v>
      </c>
      <c r="K3" s="101">
        <f>100-J3</f>
        <v>100</v>
      </c>
      <c r="L3" s="101"/>
      <c r="M3" s="101"/>
    </row>
    <row r="4" spans="2:13" ht="15" customHeight="1" thickBot="1">
      <c r="B4" s="23" t="s">
        <v>32</v>
      </c>
      <c r="C4" s="24"/>
      <c r="D4" s="24" t="s">
        <v>33</v>
      </c>
      <c r="E4" s="24"/>
      <c r="F4" s="24" t="s">
        <v>34</v>
      </c>
      <c r="G4" s="111">
        <f>IF(SUM(G5:G7)&gt;100,100,SUM(G5:G7))</f>
        <v>0</v>
      </c>
      <c r="H4" s="24"/>
      <c r="I4" s="90">
        <f>G4</f>
        <v>0</v>
      </c>
      <c r="J4" s="101">
        <f>G22/2</f>
        <v>0</v>
      </c>
      <c r="K4" s="101">
        <f>100-J4</f>
        <v>100</v>
      </c>
      <c r="L4" s="101"/>
      <c r="M4" s="101"/>
    </row>
    <row r="5" spans="2:13" ht="15" customHeight="1" thickBot="1">
      <c r="B5" s="5" t="s">
        <v>32</v>
      </c>
      <c r="C5" s="6">
        <v>1</v>
      </c>
      <c r="D5" s="6" t="s">
        <v>35</v>
      </c>
      <c r="E5" s="6" t="s">
        <v>36</v>
      </c>
      <c r="F5" s="6">
        <v>50</v>
      </c>
      <c r="G5" s="9">
        <f>'Kvalita miesta'!F13</f>
        <v>0</v>
      </c>
      <c r="H5" s="119" t="str">
        <f>IF(G5&gt;0,"","!!!")</f>
        <v>!!!</v>
      </c>
      <c r="J5" s="101">
        <f>G15/4</f>
        <v>0</v>
      </c>
      <c r="K5" s="101">
        <f>100-J5</f>
        <v>100</v>
      </c>
      <c r="L5" s="101"/>
      <c r="M5" s="101"/>
    </row>
    <row r="6" spans="2:13" ht="15" customHeight="1" thickBot="1">
      <c r="B6" s="5" t="s">
        <v>32</v>
      </c>
      <c r="C6" s="6">
        <v>2</v>
      </c>
      <c r="D6" s="6" t="s">
        <v>37</v>
      </c>
      <c r="E6" s="6" t="s">
        <v>38</v>
      </c>
      <c r="F6" s="6">
        <v>50</v>
      </c>
      <c r="G6" s="9">
        <f>'Kvalita miesta'!F25</f>
        <v>0</v>
      </c>
      <c r="H6" s="119" t="str">
        <f>IF(G6&gt;0,"","!!!")</f>
        <v>!!!</v>
      </c>
      <c r="J6" s="101">
        <f>G8/2</f>
        <v>0</v>
      </c>
      <c r="K6" s="101">
        <f>100-J6</f>
        <v>100</v>
      </c>
      <c r="L6" s="101"/>
      <c r="M6" s="101"/>
    </row>
    <row r="7" spans="2:13" ht="15" customHeight="1" thickBot="1">
      <c r="B7" s="5" t="s">
        <v>32</v>
      </c>
      <c r="C7" s="6">
        <v>3</v>
      </c>
      <c r="D7" s="6" t="s">
        <v>39</v>
      </c>
      <c r="E7" s="6"/>
      <c r="F7" s="6">
        <v>25</v>
      </c>
      <c r="G7" s="9">
        <f>'Kvalita miesta'!F40</f>
        <v>0</v>
      </c>
      <c r="H7" s="6"/>
      <c r="J7" s="101">
        <f>G4</f>
        <v>0</v>
      </c>
      <c r="K7" s="101">
        <f>100-J7</f>
        <v>100</v>
      </c>
      <c r="L7" s="101"/>
      <c r="M7" s="101"/>
    </row>
    <row r="8" spans="2:11" ht="15" customHeight="1" thickBot="1">
      <c r="B8" s="25" t="s">
        <v>40</v>
      </c>
      <c r="C8" s="26"/>
      <c r="D8" s="26" t="s">
        <v>41</v>
      </c>
      <c r="E8" s="26"/>
      <c r="F8" s="26" t="s">
        <v>42</v>
      </c>
      <c r="G8" s="112">
        <f>IF(SUM(G9:G14)&gt;200,200,SUM(G9:G14))</f>
        <v>0</v>
      </c>
      <c r="H8" s="26"/>
      <c r="I8" s="90">
        <f>G8</f>
        <v>0</v>
      </c>
      <c r="K8" s="99"/>
    </row>
    <row r="9" spans="2:8" ht="15" customHeight="1" thickBot="1">
      <c r="B9" s="7" t="s">
        <v>40</v>
      </c>
      <c r="C9" s="6">
        <v>1</v>
      </c>
      <c r="D9" s="6" t="s">
        <v>43</v>
      </c>
      <c r="E9" s="6"/>
      <c r="F9" s="6">
        <v>60</v>
      </c>
      <c r="G9" s="9">
        <f>Plánovanie!D13</f>
        <v>0</v>
      </c>
      <c r="H9" s="6"/>
    </row>
    <row r="10" spans="2:10" ht="15" customHeight="1" thickBot="1">
      <c r="B10" s="7" t="s">
        <v>40</v>
      </c>
      <c r="C10" s="6">
        <v>2</v>
      </c>
      <c r="D10" s="6" t="s">
        <v>45</v>
      </c>
      <c r="E10" s="6" t="s">
        <v>44</v>
      </c>
      <c r="F10" s="6">
        <v>20</v>
      </c>
      <c r="G10" s="9">
        <f>Plánovanie!D22</f>
        <v>0</v>
      </c>
      <c r="H10" s="119" t="str">
        <f>IF(G10&gt;0,"","!!!")</f>
        <v>!!!</v>
      </c>
      <c r="J10" s="100"/>
    </row>
    <row r="11" spans="2:8" ht="15" customHeight="1" thickBot="1">
      <c r="B11" s="7" t="s">
        <v>40</v>
      </c>
      <c r="C11" s="6">
        <v>3</v>
      </c>
      <c r="D11" s="6" t="s">
        <v>46</v>
      </c>
      <c r="E11" s="6"/>
      <c r="F11" s="6">
        <v>40</v>
      </c>
      <c r="G11" s="9">
        <f>Plánovanie!D28</f>
        <v>0</v>
      </c>
      <c r="H11" s="6"/>
    </row>
    <row r="12" spans="2:8" ht="15" customHeight="1" thickBot="1">
      <c r="B12" s="7" t="s">
        <v>40</v>
      </c>
      <c r="C12" s="6">
        <v>4</v>
      </c>
      <c r="D12" s="6" t="s">
        <v>47</v>
      </c>
      <c r="E12" s="6"/>
      <c r="F12" s="6">
        <v>60</v>
      </c>
      <c r="G12" s="9">
        <f>Plánovanie!D45</f>
        <v>0</v>
      </c>
      <c r="H12" s="6"/>
    </row>
    <row r="13" spans="2:10" ht="15" customHeight="1" thickBot="1">
      <c r="B13" s="7" t="s">
        <v>40</v>
      </c>
      <c r="C13" s="6">
        <v>5</v>
      </c>
      <c r="D13" s="6" t="s">
        <v>48</v>
      </c>
      <c r="E13" s="6" t="s">
        <v>44</v>
      </c>
      <c r="F13" s="6">
        <v>60</v>
      </c>
      <c r="G13" s="9">
        <f>Plánovanie!D65</f>
        <v>0</v>
      </c>
      <c r="H13" s="119" t="str">
        <f>IF(G13&gt;0,"","!!!")</f>
        <v>!!!</v>
      </c>
      <c r="J13" s="100"/>
    </row>
    <row r="14" spans="2:8" ht="15" customHeight="1" thickBot="1">
      <c r="B14" s="7" t="s">
        <v>40</v>
      </c>
      <c r="C14" s="6">
        <v>6</v>
      </c>
      <c r="D14" s="6" t="s">
        <v>49</v>
      </c>
      <c r="E14" s="6"/>
      <c r="F14" s="6">
        <v>25</v>
      </c>
      <c r="G14" s="9">
        <f>Plánovanie!D71</f>
        <v>0</v>
      </c>
      <c r="H14" s="6"/>
    </row>
    <row r="15" spans="2:9" ht="15" customHeight="1" thickBot="1">
      <c r="B15" s="27" t="s">
        <v>50</v>
      </c>
      <c r="C15" s="28"/>
      <c r="D15" s="28" t="s">
        <v>51</v>
      </c>
      <c r="E15" s="28"/>
      <c r="F15" s="28" t="s">
        <v>52</v>
      </c>
      <c r="G15" s="113">
        <f>IF(SUM(G16:G21)&gt;400,400,SUM(G16:G21))</f>
        <v>0</v>
      </c>
      <c r="H15" s="88"/>
      <c r="I15" s="90">
        <f>G15</f>
        <v>0</v>
      </c>
    </row>
    <row r="16" spans="2:10" ht="15" customHeight="1" thickBot="1">
      <c r="B16" s="7" t="s">
        <v>50</v>
      </c>
      <c r="C16" s="6">
        <v>1</v>
      </c>
      <c r="D16" s="6" t="s">
        <v>53</v>
      </c>
      <c r="E16" s="6" t="s">
        <v>44</v>
      </c>
      <c r="F16" s="6">
        <v>100</v>
      </c>
      <c r="G16" s="114">
        <f>Energie!D12</f>
        <v>0</v>
      </c>
      <c r="H16" s="119" t="str">
        <f>IF(G16&gt;0,"","!!!")</f>
        <v>!!!</v>
      </c>
      <c r="J16" s="100"/>
    </row>
    <row r="17" spans="2:10" ht="15" customHeight="1" thickBot="1">
      <c r="B17" s="7" t="s">
        <v>50</v>
      </c>
      <c r="C17" s="6">
        <v>2</v>
      </c>
      <c r="D17" s="6" t="s">
        <v>54</v>
      </c>
      <c r="E17" s="6"/>
      <c r="F17" s="6">
        <v>100</v>
      </c>
      <c r="G17" s="114">
        <f>Energie!D24</f>
        <v>0</v>
      </c>
      <c r="H17" s="6"/>
      <c r="J17" s="100"/>
    </row>
    <row r="18" spans="2:10" ht="15" customHeight="1" thickBot="1">
      <c r="B18" s="7" t="s">
        <v>50</v>
      </c>
      <c r="C18" s="6">
        <v>3</v>
      </c>
      <c r="D18" s="6" t="s">
        <v>55</v>
      </c>
      <c r="E18" s="6" t="s">
        <v>44</v>
      </c>
      <c r="F18" s="6">
        <v>125</v>
      </c>
      <c r="G18" s="114">
        <f>Energie!D37</f>
        <v>0</v>
      </c>
      <c r="H18" s="119" t="str">
        <f>IF(G18&gt;0,"","!!!")</f>
        <v>!!!</v>
      </c>
      <c r="J18" s="100"/>
    </row>
    <row r="19" spans="2:10" ht="15" customHeight="1" thickBot="1">
      <c r="B19" s="7" t="s">
        <v>50</v>
      </c>
      <c r="C19" s="6">
        <v>4</v>
      </c>
      <c r="D19" s="6" t="s">
        <v>0</v>
      </c>
      <c r="E19" s="6" t="s">
        <v>44</v>
      </c>
      <c r="F19" s="6">
        <v>75</v>
      </c>
      <c r="G19" s="114">
        <f>Energie!D45</f>
        <v>0</v>
      </c>
      <c r="H19" s="119" t="str">
        <f>IF(G19&gt;0,"","!!!")</f>
        <v>!!!</v>
      </c>
      <c r="J19" s="100"/>
    </row>
    <row r="20" spans="2:8" ht="15" customHeight="1" thickBot="1">
      <c r="B20" s="8" t="s">
        <v>50</v>
      </c>
      <c r="C20" s="5">
        <v>5</v>
      </c>
      <c r="D20" s="9" t="s">
        <v>56</v>
      </c>
      <c r="E20" s="5"/>
      <c r="F20" s="6">
        <v>30</v>
      </c>
      <c r="G20" s="114">
        <f>Energie!D58</f>
        <v>0</v>
      </c>
      <c r="H20" s="6"/>
    </row>
    <row r="21" spans="2:8" ht="15" customHeight="1" thickBot="1">
      <c r="B21" s="8" t="s">
        <v>50</v>
      </c>
      <c r="C21" s="5">
        <v>6</v>
      </c>
      <c r="D21" s="9" t="s">
        <v>57</v>
      </c>
      <c r="E21" s="5"/>
      <c r="F21" s="6">
        <v>20</v>
      </c>
      <c r="G21" s="114">
        <f>Energie!D69</f>
        <v>0</v>
      </c>
      <c r="H21" s="6"/>
    </row>
    <row r="22" spans="2:9" ht="15" customHeight="1" thickBot="1">
      <c r="B22" s="29" t="s">
        <v>58</v>
      </c>
      <c r="C22" s="30"/>
      <c r="D22" s="30" t="s">
        <v>59</v>
      </c>
      <c r="E22" s="30"/>
      <c r="F22" s="30" t="s">
        <v>42</v>
      </c>
      <c r="G22" s="115">
        <f>IF(SUM(G23:G25)&gt;200,200,SUM(G23:G25))</f>
        <v>0</v>
      </c>
      <c r="H22" s="30"/>
      <c r="I22" s="90">
        <f>G22</f>
        <v>0</v>
      </c>
    </row>
    <row r="23" spans="2:10" ht="15" customHeight="1" thickBot="1">
      <c r="B23" s="7" t="s">
        <v>58</v>
      </c>
      <c r="C23" s="6">
        <v>1</v>
      </c>
      <c r="D23" s="6" t="s">
        <v>60</v>
      </c>
      <c r="E23" s="6" t="s">
        <v>44</v>
      </c>
      <c r="F23" s="6">
        <v>120</v>
      </c>
      <c r="G23" s="9">
        <f>Zdravie!D13</f>
        <v>0</v>
      </c>
      <c r="H23" s="119" t="str">
        <f>IF(G23&gt;0,"","!!!")</f>
        <v>!!!</v>
      </c>
      <c r="J23" s="100"/>
    </row>
    <row r="24" spans="2:8" ht="15" customHeight="1" thickBot="1">
      <c r="B24" s="7" t="s">
        <v>58</v>
      </c>
      <c r="C24" s="6">
        <v>2</v>
      </c>
      <c r="D24" s="6" t="s">
        <v>61</v>
      </c>
      <c r="E24" s="6"/>
      <c r="F24" s="6">
        <v>40</v>
      </c>
      <c r="G24" s="9">
        <f>Zdravie!D21</f>
        <v>0</v>
      </c>
      <c r="H24" s="6"/>
    </row>
    <row r="25" spans="2:8" ht="15" customHeight="1" thickBot="1">
      <c r="B25" s="7" t="s">
        <v>58</v>
      </c>
      <c r="C25" s="6">
        <v>3</v>
      </c>
      <c r="D25" s="6" t="s">
        <v>62</v>
      </c>
      <c r="E25" s="6"/>
      <c r="F25" s="6">
        <v>40</v>
      </c>
      <c r="G25" s="9">
        <f>Zdravie!D33</f>
        <v>0</v>
      </c>
      <c r="H25" s="6"/>
    </row>
    <row r="26" spans="2:9" ht="15" customHeight="1" thickBot="1">
      <c r="B26" s="3" t="s">
        <v>63</v>
      </c>
      <c r="C26" s="4"/>
      <c r="D26" s="4" t="s">
        <v>64</v>
      </c>
      <c r="E26" s="4"/>
      <c r="F26" s="4" t="s">
        <v>42</v>
      </c>
      <c r="G26" s="116">
        <f>G27</f>
        <v>0</v>
      </c>
      <c r="H26" s="4"/>
      <c r="I26" s="90">
        <f>G26</f>
        <v>0</v>
      </c>
    </row>
    <row r="27" spans="2:8" ht="15" customHeight="1">
      <c r="B27" s="12" t="s">
        <v>63</v>
      </c>
      <c r="C27" s="13">
        <v>1</v>
      </c>
      <c r="D27" s="13" t="s">
        <v>65</v>
      </c>
      <c r="E27" s="13"/>
      <c r="F27" s="13">
        <v>200</v>
      </c>
      <c r="G27" s="117">
        <f>Materiály!D8</f>
        <v>0</v>
      </c>
      <c r="H27" s="13"/>
    </row>
    <row r="28" spans="2:8" ht="15" customHeight="1" thickBot="1">
      <c r="B28" s="161" t="s">
        <v>83</v>
      </c>
      <c r="C28" s="161"/>
      <c r="D28" s="161"/>
      <c r="E28" s="161"/>
      <c r="F28" s="19" t="s">
        <v>66</v>
      </c>
      <c r="G28" s="118">
        <f>IF((G4+G8+G15+G22+G26)&gt;1000,1000,(G4+G8+G15+G22+G26))</f>
        <v>0</v>
      </c>
      <c r="H28" s="89"/>
    </row>
    <row r="30" ht="12.75">
      <c r="D30" s="20"/>
    </row>
  </sheetData>
  <sheetProtection password="F706" sheet="1"/>
  <protectedRanges>
    <protectedRange sqref="G1" name="Rozsah1"/>
  </protectedRanges>
  <mergeCells count="3">
    <mergeCell ref="B3:C3"/>
    <mergeCell ref="B28:E28"/>
    <mergeCell ref="G3:H3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B1:G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51.00390625" style="0" customWidth="1"/>
    <col min="3" max="3" width="14.7109375" style="0" customWidth="1"/>
    <col min="4" max="4" width="12.7109375" style="0" customWidth="1"/>
    <col min="5" max="5" width="10.28125" style="0" customWidth="1"/>
    <col min="6" max="6" width="9.57421875" style="61" customWidth="1"/>
    <col min="7" max="7" width="19.140625" style="0" hidden="1" customWidth="1"/>
  </cols>
  <sheetData>
    <row r="1" spans="2:6" ht="18">
      <c r="B1" s="18" t="s">
        <v>144</v>
      </c>
      <c r="E1" s="124"/>
      <c r="F1" s="209" t="str">
        <f>HYPERLINK("https://www.fa.stuba.sk/docs//ueea/up/cesba-a.pdf","Rada ")</f>
        <v>Rada </v>
      </c>
    </row>
    <row r="2" ht="15" thickBot="1"/>
    <row r="3" spans="2:6" ht="15">
      <c r="B3" s="31" t="s">
        <v>67</v>
      </c>
      <c r="C3" s="107" t="s">
        <v>69</v>
      </c>
      <c r="D3" s="107" t="s">
        <v>70</v>
      </c>
      <c r="E3" s="32" t="s">
        <v>71</v>
      </c>
      <c r="F3" s="72" t="s">
        <v>88</v>
      </c>
    </row>
    <row r="4" spans="2:6" ht="30.75" thickBot="1">
      <c r="B4" s="33" t="s">
        <v>68</v>
      </c>
      <c r="C4" s="108"/>
      <c r="D4" s="108"/>
      <c r="E4" s="34" t="s">
        <v>72</v>
      </c>
      <c r="F4" s="73" t="s">
        <v>89</v>
      </c>
    </row>
    <row r="5" spans="2:7" ht="15" thickBot="1">
      <c r="B5" s="10" t="s">
        <v>73</v>
      </c>
      <c r="C5" s="11" t="s">
        <v>74</v>
      </c>
      <c r="D5" s="11" t="s">
        <v>75</v>
      </c>
      <c r="E5" s="11">
        <v>30</v>
      </c>
      <c r="F5" s="92"/>
      <c r="G5" s="15">
        <f>IF(F5="x",E5,"")</f>
      </c>
    </row>
    <row r="6" spans="2:7" ht="15" thickBot="1">
      <c r="B6" s="10" t="s">
        <v>73</v>
      </c>
      <c r="C6" s="11" t="s">
        <v>74</v>
      </c>
      <c r="D6" s="11" t="s">
        <v>76</v>
      </c>
      <c r="E6" s="11">
        <v>20</v>
      </c>
      <c r="F6" s="96"/>
      <c r="G6" s="15">
        <f aca="true" t="shared" si="0" ref="G6:G12">IF(F6="x",E6,"")</f>
      </c>
    </row>
    <row r="7" spans="2:7" ht="15" thickBot="1">
      <c r="B7" s="10" t="s">
        <v>73</v>
      </c>
      <c r="C7" s="11" t="s">
        <v>77</v>
      </c>
      <c r="D7" s="11" t="s">
        <v>75</v>
      </c>
      <c r="E7" s="11">
        <v>20</v>
      </c>
      <c r="F7" s="96"/>
      <c r="G7" s="15">
        <f t="shared" si="0"/>
      </c>
    </row>
    <row r="8" spans="2:7" ht="15" thickBot="1">
      <c r="B8" s="10" t="s">
        <v>73</v>
      </c>
      <c r="C8" s="11" t="s">
        <v>77</v>
      </c>
      <c r="D8" s="11" t="s">
        <v>76</v>
      </c>
      <c r="E8" s="11">
        <v>10</v>
      </c>
      <c r="F8" s="96"/>
      <c r="G8" s="15">
        <f t="shared" si="0"/>
      </c>
    </row>
    <row r="9" spans="2:7" ht="15.75" customHeight="1" thickBot="1">
      <c r="B9" s="10" t="s">
        <v>265</v>
      </c>
      <c r="C9" s="11" t="s">
        <v>84</v>
      </c>
      <c r="D9" s="11" t="s">
        <v>85</v>
      </c>
      <c r="E9" s="11">
        <v>0</v>
      </c>
      <c r="F9" s="97"/>
      <c r="G9" s="15">
        <f t="shared" si="0"/>
      </c>
    </row>
    <row r="10" spans="2:7" ht="15" thickBot="1">
      <c r="B10" s="10" t="s">
        <v>78</v>
      </c>
      <c r="C10" s="11" t="s">
        <v>77</v>
      </c>
      <c r="D10" s="11" t="s">
        <v>76</v>
      </c>
      <c r="E10" s="11">
        <v>20</v>
      </c>
      <c r="F10" s="92"/>
      <c r="G10" s="15">
        <f t="shared" si="0"/>
      </c>
    </row>
    <row r="11" spans="2:7" ht="15" thickBot="1">
      <c r="B11" s="10" t="s">
        <v>79</v>
      </c>
      <c r="C11" s="11" t="s">
        <v>77</v>
      </c>
      <c r="D11" s="11" t="s">
        <v>80</v>
      </c>
      <c r="E11" s="11">
        <v>10</v>
      </c>
      <c r="F11" s="96"/>
      <c r="G11" s="15">
        <f t="shared" si="0"/>
      </c>
    </row>
    <row r="12" spans="2:7" ht="29.25" thickBot="1">
      <c r="B12" s="10" t="s">
        <v>87</v>
      </c>
      <c r="C12" s="11" t="s">
        <v>84</v>
      </c>
      <c r="D12" s="11" t="s">
        <v>86</v>
      </c>
      <c r="E12" s="11">
        <v>0</v>
      </c>
      <c r="F12" s="97"/>
      <c r="G12" s="15">
        <f t="shared" si="0"/>
      </c>
    </row>
    <row r="13" spans="2:6" ht="14.25">
      <c r="B13" s="16" t="s">
        <v>90</v>
      </c>
      <c r="C13" s="17"/>
      <c r="D13" s="17"/>
      <c r="E13" s="17"/>
      <c r="F13" s="68">
        <f>IF(SUM(G5:G12)&gt;50,50,SUM(G5:G12))</f>
        <v>0</v>
      </c>
    </row>
    <row r="14" ht="14.25">
      <c r="B14" s="14"/>
    </row>
    <row r="15" ht="15" thickBot="1"/>
    <row r="16" spans="2:6" ht="15">
      <c r="B16" s="35" t="s">
        <v>104</v>
      </c>
      <c r="C16" s="36"/>
      <c r="D16" s="37"/>
      <c r="E16" s="32" t="s">
        <v>71</v>
      </c>
      <c r="F16" s="72" t="s">
        <v>88</v>
      </c>
    </row>
    <row r="17" spans="2:6" ht="30.75" thickBot="1">
      <c r="B17" s="38" t="s">
        <v>105</v>
      </c>
      <c r="C17" s="39"/>
      <c r="D17" s="40"/>
      <c r="E17" s="34" t="s">
        <v>91</v>
      </c>
      <c r="F17" s="73" t="s">
        <v>89</v>
      </c>
    </row>
    <row r="18" spans="2:7" ht="14.25" customHeight="1" thickBot="1">
      <c r="B18" s="164" t="s">
        <v>92</v>
      </c>
      <c r="C18" s="109"/>
      <c r="D18" s="165"/>
      <c r="E18" s="11">
        <v>10</v>
      </c>
      <c r="F18" s="92"/>
      <c r="G18" s="15">
        <f>IF(F18="x",E18,"")</f>
      </c>
    </row>
    <row r="19" spans="2:7" ht="15" thickBot="1">
      <c r="B19" s="164" t="s">
        <v>93</v>
      </c>
      <c r="C19" s="109"/>
      <c r="D19" s="165"/>
      <c r="E19" s="11">
        <v>10</v>
      </c>
      <c r="F19" s="92"/>
      <c r="G19" s="15">
        <f aca="true" t="shared" si="1" ref="G19:G24">IF(F19="x",E19,"")</f>
      </c>
    </row>
    <row r="20" spans="2:7" ht="13.5" customHeight="1" thickBot="1">
      <c r="B20" s="164" t="s">
        <v>94</v>
      </c>
      <c r="C20" s="109"/>
      <c r="D20" s="165"/>
      <c r="E20" s="11">
        <v>10</v>
      </c>
      <c r="F20" s="92"/>
      <c r="G20" s="15">
        <f t="shared" si="1"/>
      </c>
    </row>
    <row r="21" spans="2:7" ht="15" thickBot="1">
      <c r="B21" s="164" t="s">
        <v>95</v>
      </c>
      <c r="C21" s="109"/>
      <c r="D21" s="165"/>
      <c r="E21" s="11">
        <v>10</v>
      </c>
      <c r="F21" s="92"/>
      <c r="G21" s="15">
        <f t="shared" si="1"/>
      </c>
    </row>
    <row r="22" spans="2:7" ht="14.25" customHeight="1" thickBot="1">
      <c r="B22" s="164" t="s">
        <v>96</v>
      </c>
      <c r="C22" s="109"/>
      <c r="D22" s="165"/>
      <c r="E22" s="11">
        <v>10</v>
      </c>
      <c r="F22" s="92"/>
      <c r="G22" s="15">
        <f t="shared" si="1"/>
      </c>
    </row>
    <row r="23" spans="2:7" ht="13.5" customHeight="1" thickBot="1">
      <c r="B23" s="164" t="s">
        <v>97</v>
      </c>
      <c r="C23" s="109"/>
      <c r="D23" s="165"/>
      <c r="E23" s="11">
        <v>10</v>
      </c>
      <c r="F23" s="92"/>
      <c r="G23" s="15">
        <f t="shared" si="1"/>
      </c>
    </row>
    <row r="24" spans="2:7" ht="15.75" customHeight="1" thickBot="1">
      <c r="B24" s="164" t="s">
        <v>98</v>
      </c>
      <c r="C24" s="109"/>
      <c r="D24" s="165"/>
      <c r="E24" s="11">
        <v>10</v>
      </c>
      <c r="F24" s="92"/>
      <c r="G24" s="15">
        <f t="shared" si="1"/>
      </c>
    </row>
    <row r="25" spans="2:6" ht="14.25">
      <c r="B25" s="16" t="s">
        <v>90</v>
      </c>
      <c r="C25" s="17"/>
      <c r="D25" s="17"/>
      <c r="E25" s="17"/>
      <c r="F25" s="68">
        <f>IF(SUM(G18:G24)&gt;50,50,SUM(G18:G24))</f>
        <v>0</v>
      </c>
    </row>
    <row r="26" ht="14.25"/>
    <row r="27" ht="15" thickBot="1"/>
    <row r="28" spans="2:6" ht="30">
      <c r="B28" s="137" t="s">
        <v>111</v>
      </c>
      <c r="C28" s="138"/>
      <c r="D28" s="107" t="s">
        <v>113</v>
      </c>
      <c r="E28" s="32" t="s">
        <v>114</v>
      </c>
      <c r="F28" s="72" t="s">
        <v>88</v>
      </c>
    </row>
    <row r="29" spans="2:6" ht="15.75" thickBot="1">
      <c r="B29" s="105" t="s">
        <v>112</v>
      </c>
      <c r="C29" s="106"/>
      <c r="D29" s="108"/>
      <c r="E29" s="34" t="s">
        <v>115</v>
      </c>
      <c r="F29" s="197" t="s">
        <v>289</v>
      </c>
    </row>
    <row r="30" spans="2:7" ht="15" customHeight="1" thickBot="1">
      <c r="B30" s="164" t="s">
        <v>116</v>
      </c>
      <c r="C30" s="165"/>
      <c r="D30" s="11" t="s">
        <v>117</v>
      </c>
      <c r="E30" s="22" t="s">
        <v>118</v>
      </c>
      <c r="F30" s="92"/>
      <c r="G30" s="15">
        <f>IF(F30="o",25,IF(F30="m",15,""))</f>
      </c>
    </row>
    <row r="31" spans="2:7" ht="15" customHeight="1" thickBot="1">
      <c r="B31" s="164" t="s">
        <v>119</v>
      </c>
      <c r="C31" s="165"/>
      <c r="D31" s="11" t="s">
        <v>120</v>
      </c>
      <c r="E31" s="22" t="s">
        <v>118</v>
      </c>
      <c r="F31" s="96"/>
      <c r="G31" s="15">
        <f aca="true" t="shared" si="2" ref="G31:G39">IF(F31="o",25,IF(F31="m",15,""))</f>
      </c>
    </row>
    <row r="32" spans="2:7" ht="15" customHeight="1" thickBot="1">
      <c r="B32" s="164" t="s">
        <v>121</v>
      </c>
      <c r="C32" s="165"/>
      <c r="D32" s="11" t="s">
        <v>122</v>
      </c>
      <c r="E32" s="22" t="s">
        <v>123</v>
      </c>
      <c r="F32" s="96"/>
      <c r="G32" s="15">
        <f t="shared" si="2"/>
      </c>
    </row>
    <row r="33" spans="2:7" ht="15" customHeight="1" thickBot="1">
      <c r="B33" s="164" t="s">
        <v>124</v>
      </c>
      <c r="C33" s="165"/>
      <c r="D33" s="11" t="s">
        <v>125</v>
      </c>
      <c r="E33" s="22" t="s">
        <v>126</v>
      </c>
      <c r="F33" s="96"/>
      <c r="G33" s="15">
        <f t="shared" si="2"/>
      </c>
    </row>
    <row r="34" spans="2:7" ht="15" customHeight="1" thickBot="1">
      <c r="B34" s="164" t="s">
        <v>127</v>
      </c>
      <c r="C34" s="165"/>
      <c r="D34" s="11" t="s">
        <v>128</v>
      </c>
      <c r="E34" s="22" t="s">
        <v>129</v>
      </c>
      <c r="F34" s="96"/>
      <c r="G34" s="15">
        <f t="shared" si="2"/>
      </c>
    </row>
    <row r="35" spans="2:7" ht="15" customHeight="1" thickBot="1">
      <c r="B35" s="164" t="s">
        <v>130</v>
      </c>
      <c r="C35" s="165"/>
      <c r="D35" s="11" t="s">
        <v>131</v>
      </c>
      <c r="E35" s="22" t="s">
        <v>132</v>
      </c>
      <c r="F35" s="96"/>
      <c r="G35" s="15">
        <f t="shared" si="2"/>
      </c>
    </row>
    <row r="36" spans="2:7" ht="15" customHeight="1" thickBot="1">
      <c r="B36" s="164" t="s">
        <v>133</v>
      </c>
      <c r="C36" s="165"/>
      <c r="D36" s="11" t="s">
        <v>134</v>
      </c>
      <c r="E36" s="22" t="s">
        <v>135</v>
      </c>
      <c r="F36" s="96"/>
      <c r="G36" s="15">
        <f t="shared" si="2"/>
      </c>
    </row>
    <row r="37" spans="2:7" ht="15" customHeight="1" thickBot="1">
      <c r="B37" s="164" t="s">
        <v>136</v>
      </c>
      <c r="C37" s="165"/>
      <c r="D37" s="11" t="s">
        <v>122</v>
      </c>
      <c r="E37" s="22" t="s">
        <v>123</v>
      </c>
      <c r="F37" s="96"/>
      <c r="G37" s="15">
        <f t="shared" si="2"/>
      </c>
    </row>
    <row r="38" spans="2:7" ht="15" customHeight="1" thickBot="1">
      <c r="B38" s="164" t="s">
        <v>137</v>
      </c>
      <c r="C38" s="165"/>
      <c r="D38" s="11" t="s">
        <v>134</v>
      </c>
      <c r="E38" s="22" t="s">
        <v>138</v>
      </c>
      <c r="F38" s="96"/>
      <c r="G38" s="15">
        <f t="shared" si="2"/>
      </c>
    </row>
    <row r="39" spans="2:7" ht="15" customHeight="1" thickBot="1">
      <c r="B39" s="164" t="s">
        <v>139</v>
      </c>
      <c r="C39" s="165"/>
      <c r="D39" s="11" t="s">
        <v>140</v>
      </c>
      <c r="E39" s="22" t="s">
        <v>141</v>
      </c>
      <c r="F39" s="97"/>
      <c r="G39" s="15">
        <f t="shared" si="2"/>
      </c>
    </row>
    <row r="40" spans="2:6" ht="14.25">
      <c r="B40" s="16" t="s">
        <v>90</v>
      </c>
      <c r="C40" s="17"/>
      <c r="D40" s="17"/>
      <c r="E40" s="17"/>
      <c r="F40" s="68">
        <f>IF(SUM(G30:G39)&gt;25,25,SUM(G30:G39))</f>
        <v>0</v>
      </c>
    </row>
  </sheetData>
  <sheetProtection password="88C7" sheet="1" objects="1"/>
  <protectedRanges>
    <protectedRange sqref="F1" name="Rozsah1"/>
  </protectedRanges>
  <mergeCells count="22">
    <mergeCell ref="B32:C32"/>
    <mergeCell ref="B33:C33"/>
    <mergeCell ref="B34:C34"/>
    <mergeCell ref="B35:C35"/>
    <mergeCell ref="B36:C36"/>
    <mergeCell ref="B37:C37"/>
    <mergeCell ref="B38:C38"/>
    <mergeCell ref="B39:C39"/>
    <mergeCell ref="C3:C4"/>
    <mergeCell ref="D3:D4"/>
    <mergeCell ref="B18:D18"/>
    <mergeCell ref="D28:D29"/>
    <mergeCell ref="B23:D23"/>
    <mergeCell ref="B24:D24"/>
    <mergeCell ref="B19:D19"/>
    <mergeCell ref="B20:D20"/>
    <mergeCell ref="B21:D21"/>
    <mergeCell ref="B22:D22"/>
    <mergeCell ref="B30:C30"/>
    <mergeCell ref="B31:C31"/>
    <mergeCell ref="B28:C28"/>
    <mergeCell ref="B29:C29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B1:E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74.28125" style="0" customWidth="1"/>
    <col min="3" max="3" width="10.57421875" style="0" customWidth="1"/>
    <col min="4" max="4" width="9.7109375" style="61" customWidth="1"/>
    <col min="5" max="5" width="0" style="84" hidden="1" customWidth="1"/>
    <col min="6" max="6" width="9.7109375" style="0" customWidth="1"/>
  </cols>
  <sheetData>
    <row r="1" spans="2:4" ht="18">
      <c r="B1" s="49" t="s">
        <v>41</v>
      </c>
      <c r="C1" s="124"/>
      <c r="D1" s="209" t="str">
        <f>HYPERLINK("https://www.fa.stuba.sk/docs//ueea/up/cesba-b.pdf","Rada ")</f>
        <v>Rada </v>
      </c>
    </row>
    <row r="2" ht="12" customHeight="1" thickBot="1"/>
    <row r="3" spans="2:4" ht="15">
      <c r="B3" s="52" t="s">
        <v>145</v>
      </c>
      <c r="C3" s="50" t="s">
        <v>71</v>
      </c>
      <c r="D3" s="62" t="s">
        <v>88</v>
      </c>
    </row>
    <row r="4" spans="2:4" ht="30.75" thickBot="1">
      <c r="B4" s="53" t="s">
        <v>43</v>
      </c>
      <c r="C4" s="51" t="s">
        <v>146</v>
      </c>
      <c r="D4" s="63" t="s">
        <v>89</v>
      </c>
    </row>
    <row r="5" spans="2:5" ht="15" customHeight="1" thickBot="1">
      <c r="B5" s="21" t="s">
        <v>147</v>
      </c>
      <c r="C5" s="11">
        <v>10</v>
      </c>
      <c r="D5" s="64"/>
      <c r="E5" s="15">
        <f>IF(D5="x",C5,"")</f>
      </c>
    </row>
    <row r="6" spans="2:5" ht="15" customHeight="1" thickBot="1">
      <c r="B6" s="41" t="s">
        <v>148</v>
      </c>
      <c r="C6" s="43">
        <v>50</v>
      </c>
      <c r="D6" s="64"/>
      <c r="E6" s="15">
        <f>IF(D6="x",C6,"")</f>
      </c>
    </row>
    <row r="7" spans="2:5" ht="15" customHeight="1" thickBot="1">
      <c r="B7" s="59" t="s">
        <v>149</v>
      </c>
      <c r="C7" s="60" t="s">
        <v>155</v>
      </c>
      <c r="D7" s="65"/>
      <c r="E7" s="15"/>
    </row>
    <row r="8" spans="2:5" ht="15" customHeight="1">
      <c r="B8" s="42" t="s">
        <v>150</v>
      </c>
      <c r="C8" s="45">
        <v>2</v>
      </c>
      <c r="D8" s="66"/>
      <c r="E8" s="15">
        <f>IF(D8="x",C8,"")</f>
      </c>
    </row>
    <row r="9" spans="2:5" ht="15" customHeight="1">
      <c r="B9" s="42" t="s">
        <v>151</v>
      </c>
      <c r="C9" s="45">
        <v>2</v>
      </c>
      <c r="D9" s="66"/>
      <c r="E9" s="15">
        <f>IF(D9="x",C9,"")</f>
      </c>
    </row>
    <row r="10" spans="2:5" ht="15" customHeight="1">
      <c r="B10" s="42" t="s">
        <v>152</v>
      </c>
      <c r="C10" s="45">
        <v>2</v>
      </c>
      <c r="D10" s="66"/>
      <c r="E10" s="15">
        <f>IF(D10="x",C10,"")</f>
      </c>
    </row>
    <row r="11" spans="2:5" ht="15" customHeight="1">
      <c r="B11" s="42" t="s">
        <v>153</v>
      </c>
      <c r="C11" s="45">
        <v>2</v>
      </c>
      <c r="D11" s="66"/>
      <c r="E11" s="15">
        <f>IF(D11="x",C11,"")</f>
      </c>
    </row>
    <row r="12" spans="2:5" ht="15" customHeight="1" thickBot="1">
      <c r="B12" s="10" t="s">
        <v>154</v>
      </c>
      <c r="C12" s="22">
        <v>2</v>
      </c>
      <c r="D12" s="67"/>
      <c r="E12" s="15">
        <f>IF(D12="x",C12,"")</f>
      </c>
    </row>
    <row r="13" spans="2:5" ht="14.25">
      <c r="B13" s="16" t="s">
        <v>90</v>
      </c>
      <c r="C13" s="17"/>
      <c r="D13" s="68">
        <f>IF(SUM(E5:E12)&gt;60,60,SUM(E5:E12))</f>
        <v>0</v>
      </c>
      <c r="E13" s="15"/>
    </row>
    <row r="14" ht="14.25">
      <c r="E14" s="15"/>
    </row>
    <row r="15" ht="15" thickBot="1">
      <c r="E15" s="15"/>
    </row>
    <row r="16" spans="2:5" ht="15">
      <c r="B16" s="52" t="s">
        <v>156</v>
      </c>
      <c r="C16" s="50" t="s">
        <v>71</v>
      </c>
      <c r="D16" s="62" t="s">
        <v>88</v>
      </c>
      <c r="E16" s="15"/>
    </row>
    <row r="17" spans="2:5" ht="30.75" thickBot="1">
      <c r="B17" s="53" t="s">
        <v>254</v>
      </c>
      <c r="C17" s="51" t="s">
        <v>157</v>
      </c>
      <c r="D17" s="69" t="s">
        <v>89</v>
      </c>
      <c r="E17" s="15"/>
    </row>
    <row r="18" spans="2:5" ht="28.5">
      <c r="B18" s="42" t="s">
        <v>158</v>
      </c>
      <c r="C18" s="169">
        <v>20</v>
      </c>
      <c r="D18" s="110"/>
      <c r="E18" s="168">
        <f>IF(D18="x",C18,"")</f>
      </c>
    </row>
    <row r="19" spans="2:5" ht="28.5">
      <c r="B19" s="42" t="s">
        <v>159</v>
      </c>
      <c r="C19" s="170"/>
      <c r="D19" s="166"/>
      <c r="E19" s="168"/>
    </row>
    <row r="20" spans="2:5" ht="42.75">
      <c r="B20" s="42" t="s">
        <v>160</v>
      </c>
      <c r="C20" s="170"/>
      <c r="D20" s="166"/>
      <c r="E20" s="168"/>
    </row>
    <row r="21" spans="2:5" ht="29.25" thickBot="1">
      <c r="B21" s="10" t="s">
        <v>161</v>
      </c>
      <c r="C21" s="171"/>
      <c r="D21" s="167"/>
      <c r="E21" s="168"/>
    </row>
    <row r="22" spans="2:5" ht="14.25">
      <c r="B22" s="16" t="s">
        <v>90</v>
      </c>
      <c r="C22" s="17"/>
      <c r="D22" s="68">
        <f>IF(SUM(E18)&gt;50,50,SUM(E18))</f>
        <v>0</v>
      </c>
      <c r="E22" s="15"/>
    </row>
    <row r="23" ht="14.25">
      <c r="E23" s="15"/>
    </row>
    <row r="24" ht="15" thickBot="1">
      <c r="E24" s="15"/>
    </row>
    <row r="25" spans="2:5" ht="15">
      <c r="B25" s="52" t="s">
        <v>162</v>
      </c>
      <c r="C25" s="50" t="s">
        <v>71</v>
      </c>
      <c r="D25" s="62" t="s">
        <v>88</v>
      </c>
      <c r="E25" s="15"/>
    </row>
    <row r="26" spans="2:5" ht="30.75" thickBot="1">
      <c r="B26" s="53" t="s">
        <v>46</v>
      </c>
      <c r="C26" s="51" t="s">
        <v>163</v>
      </c>
      <c r="D26" s="63" t="s">
        <v>89</v>
      </c>
      <c r="E26" s="15"/>
    </row>
    <row r="27" spans="2:5" ht="29.25" customHeight="1" thickBot="1">
      <c r="B27" s="10" t="s">
        <v>164</v>
      </c>
      <c r="C27" s="86">
        <v>40</v>
      </c>
      <c r="D27" s="91"/>
      <c r="E27" s="15">
        <f>IF(D27="x",C27,"")</f>
      </c>
    </row>
    <row r="28" spans="2:5" ht="14.25">
      <c r="B28" s="16" t="s">
        <v>90</v>
      </c>
      <c r="C28" s="17"/>
      <c r="D28" s="68">
        <f>IF(SUM(E21:E27)&gt;50,50,SUM(E21:E27))</f>
        <v>0</v>
      </c>
      <c r="E28" s="15"/>
    </row>
    <row r="29" ht="14.25">
      <c r="E29" s="15"/>
    </row>
    <row r="30" ht="15" thickBot="1">
      <c r="E30" s="15"/>
    </row>
    <row r="31" spans="2:5" ht="15">
      <c r="B31" s="52" t="s">
        <v>165</v>
      </c>
      <c r="C31" s="50" t="s">
        <v>71</v>
      </c>
      <c r="D31" s="62" t="s">
        <v>88</v>
      </c>
      <c r="E31" s="15"/>
    </row>
    <row r="32" spans="2:5" ht="30.75" thickBot="1">
      <c r="B32" s="53" t="s">
        <v>255</v>
      </c>
      <c r="C32" s="51" t="s">
        <v>146</v>
      </c>
      <c r="D32" s="63" t="s">
        <v>89</v>
      </c>
      <c r="E32" s="15"/>
    </row>
    <row r="33" spans="2:5" ht="29.25" thickBot="1">
      <c r="B33" s="10" t="s">
        <v>166</v>
      </c>
      <c r="C33" s="11">
        <v>10</v>
      </c>
      <c r="D33" s="70"/>
      <c r="E33" s="15">
        <f>IF(D33="x",C33,"")</f>
      </c>
    </row>
    <row r="34" spans="2:5" ht="42.75">
      <c r="B34" s="42" t="s">
        <v>167</v>
      </c>
      <c r="C34" s="45"/>
      <c r="D34" s="195"/>
      <c r="E34" s="15"/>
    </row>
    <row r="35" spans="2:5" ht="14.25">
      <c r="B35" s="42" t="s">
        <v>168</v>
      </c>
      <c r="C35" s="45">
        <v>20</v>
      </c>
      <c r="D35" s="66"/>
      <c r="E35" s="15">
        <f>IF(D35="x",C35,"")</f>
      </c>
    </row>
    <row r="36" spans="2:5" ht="14.25">
      <c r="B36" s="42" t="s">
        <v>169</v>
      </c>
      <c r="C36" s="45">
        <v>15</v>
      </c>
      <c r="D36" s="66"/>
      <c r="E36" s="15">
        <f>IF(D36="x",C36,"")</f>
      </c>
    </row>
    <row r="37" spans="2:5" ht="15" thickBot="1">
      <c r="B37" s="42" t="s">
        <v>170</v>
      </c>
      <c r="C37" s="22">
        <v>10</v>
      </c>
      <c r="D37" s="67"/>
      <c r="E37" s="15">
        <f>IF(D37="x",C37,"")</f>
      </c>
    </row>
    <row r="38" spans="2:5" ht="14.25">
      <c r="B38" s="44" t="s">
        <v>171</v>
      </c>
      <c r="C38" s="45"/>
      <c r="D38" s="196"/>
      <c r="E38" s="15"/>
    </row>
    <row r="39" spans="2:5" ht="14.25">
      <c r="B39" s="42" t="s">
        <v>172</v>
      </c>
      <c r="C39" s="45">
        <v>30</v>
      </c>
      <c r="D39" s="66"/>
      <c r="E39" s="15">
        <f>IF(D39="x",C39,"")</f>
      </c>
    </row>
    <row r="40" spans="2:5" ht="14.25">
      <c r="B40" s="42" t="s">
        <v>173</v>
      </c>
      <c r="C40" s="45">
        <v>20</v>
      </c>
      <c r="D40" s="66"/>
      <c r="E40" s="15">
        <f>IF(D40="x",C40,"")</f>
      </c>
    </row>
    <row r="41" spans="2:5" ht="15" thickBot="1">
      <c r="B41" s="10" t="s">
        <v>174</v>
      </c>
      <c r="C41" s="22">
        <v>10</v>
      </c>
      <c r="D41" s="66"/>
      <c r="E41" s="15">
        <f>IF(D41="x",C41,"")</f>
      </c>
    </row>
    <row r="42" spans="2:5" ht="28.5">
      <c r="B42" s="44" t="s">
        <v>175</v>
      </c>
      <c r="C42" s="46"/>
      <c r="D42" s="195"/>
      <c r="E42" s="15"/>
    </row>
    <row r="43" spans="2:5" ht="14.25">
      <c r="B43" s="42" t="s">
        <v>176</v>
      </c>
      <c r="C43" s="47">
        <v>20</v>
      </c>
      <c r="D43" s="66"/>
      <c r="E43" s="15">
        <f>IF(D43="x",C43,"")</f>
      </c>
    </row>
    <row r="44" spans="2:5" ht="15" thickBot="1">
      <c r="B44" s="10" t="s">
        <v>177</v>
      </c>
      <c r="C44" s="48">
        <v>10</v>
      </c>
      <c r="D44" s="67"/>
      <c r="E44" s="15">
        <f>IF(D44="x",C44,"")</f>
      </c>
    </row>
    <row r="45" spans="2:5" ht="14.25">
      <c r="B45" s="16" t="s">
        <v>90</v>
      </c>
      <c r="C45" s="17"/>
      <c r="D45" s="68">
        <f>IF(SUM(E33:E44)&gt;60,60,SUM(E33:E44))</f>
        <v>0</v>
      </c>
      <c r="E45" s="15"/>
    </row>
    <row r="46" ht="14.25">
      <c r="E46" s="15"/>
    </row>
    <row r="47" ht="15" thickBot="1">
      <c r="E47" s="15"/>
    </row>
    <row r="48" spans="2:5" ht="15">
      <c r="B48" s="52" t="s">
        <v>178</v>
      </c>
      <c r="C48" s="50" t="s">
        <v>71</v>
      </c>
      <c r="D48" s="62" t="s">
        <v>88</v>
      </c>
      <c r="E48" s="15"/>
    </row>
    <row r="49" spans="2:5" ht="30.75" thickBot="1">
      <c r="B49" s="53" t="s">
        <v>256</v>
      </c>
      <c r="C49" s="51" t="s">
        <v>146</v>
      </c>
      <c r="D49" s="63" t="s">
        <v>89</v>
      </c>
      <c r="E49" s="15"/>
    </row>
    <row r="50" spans="2:5" ht="57.75" thickBot="1">
      <c r="B50" s="10" t="s">
        <v>179</v>
      </c>
      <c r="C50" s="86">
        <v>5</v>
      </c>
      <c r="D50" s="94"/>
      <c r="E50" s="15">
        <f>IF(D50="x",C50,"")</f>
      </c>
    </row>
    <row r="51" spans="2:5" ht="69.75" customHeight="1" thickBot="1">
      <c r="B51" s="10" t="s">
        <v>180</v>
      </c>
      <c r="C51" s="86">
        <v>5</v>
      </c>
      <c r="D51" s="94"/>
      <c r="E51" s="15">
        <f>IF(D51="x",C51,"")</f>
      </c>
    </row>
    <row r="52" spans="2:5" ht="57.75" thickBot="1">
      <c r="B52" s="10" t="s">
        <v>181</v>
      </c>
      <c r="C52" s="86">
        <v>5</v>
      </c>
      <c r="D52" s="94"/>
      <c r="E52" s="15">
        <f>IF(D52="x",C52,"")</f>
      </c>
    </row>
    <row r="53" spans="2:5" ht="15.75" thickBot="1">
      <c r="B53" s="57" t="s">
        <v>182</v>
      </c>
      <c r="C53" s="58"/>
      <c r="D53" s="71"/>
      <c r="E53" s="15"/>
    </row>
    <row r="54" spans="2:5" ht="29.25" thickBot="1">
      <c r="B54" s="10" t="s">
        <v>183</v>
      </c>
      <c r="C54" s="11">
        <v>3</v>
      </c>
      <c r="D54" s="92"/>
      <c r="E54" s="15">
        <f>IF(D54="x",C54,"")</f>
      </c>
    </row>
    <row r="55" spans="2:5" ht="15" thickBot="1">
      <c r="B55" s="10" t="s">
        <v>184</v>
      </c>
      <c r="C55" s="11">
        <v>3</v>
      </c>
      <c r="D55" s="92"/>
      <c r="E55" s="15">
        <f>IF(D55="x",C55,"")</f>
      </c>
    </row>
    <row r="56" spans="2:5" ht="29.25" thickBot="1">
      <c r="B56" s="10" t="s">
        <v>185</v>
      </c>
      <c r="C56" s="11">
        <v>3</v>
      </c>
      <c r="D56" s="92"/>
      <c r="E56" s="15">
        <f>IF(D56="x",C56,"")</f>
      </c>
    </row>
    <row r="57" spans="2:5" ht="29.25" thickBot="1">
      <c r="B57" s="10" t="s">
        <v>186</v>
      </c>
      <c r="C57" s="11">
        <v>3</v>
      </c>
      <c r="D57" s="92"/>
      <c r="E57" s="15">
        <f>IF(D57="x",C57,"")</f>
      </c>
    </row>
    <row r="58" spans="2:5" ht="15" thickBot="1">
      <c r="B58" s="10" t="s">
        <v>187</v>
      </c>
      <c r="C58" s="11">
        <v>3</v>
      </c>
      <c r="D58" s="92"/>
      <c r="E58" s="15">
        <f>IF(D58="x",C58,"")</f>
      </c>
    </row>
    <row r="59" spans="2:5" ht="15.75" thickBot="1">
      <c r="B59" s="57" t="s">
        <v>188</v>
      </c>
      <c r="C59" s="58"/>
      <c r="D59" s="71"/>
      <c r="E59" s="15"/>
    </row>
    <row r="60" spans="2:5" ht="29.25" thickBot="1">
      <c r="B60" s="10" t="s">
        <v>189</v>
      </c>
      <c r="C60" s="11">
        <v>10</v>
      </c>
      <c r="D60" s="92"/>
      <c r="E60" s="15">
        <f>IF(D60="x",C60,"")</f>
      </c>
    </row>
    <row r="61" spans="2:5" ht="29.25" thickBot="1">
      <c r="B61" s="10" t="s">
        <v>190</v>
      </c>
      <c r="C61" s="11">
        <v>3</v>
      </c>
      <c r="D61" s="92"/>
      <c r="E61" s="15">
        <f>IF(D61="x",C61,"")</f>
      </c>
    </row>
    <row r="62" spans="2:5" ht="29.25" thickBot="1">
      <c r="B62" s="10" t="s">
        <v>191</v>
      </c>
      <c r="C62" s="11">
        <v>3</v>
      </c>
      <c r="D62" s="92"/>
      <c r="E62" s="15">
        <f>IF(D62="x",C62,"")</f>
      </c>
    </row>
    <row r="63" spans="2:5" ht="15" thickBot="1">
      <c r="B63" s="10" t="s">
        <v>192</v>
      </c>
      <c r="C63" s="11">
        <v>3</v>
      </c>
      <c r="D63" s="92"/>
      <c r="E63" s="15">
        <f>IF(D63="x",C63,"")</f>
      </c>
    </row>
    <row r="64" spans="2:5" ht="60.75" thickBot="1">
      <c r="B64" s="10" t="s">
        <v>193</v>
      </c>
      <c r="C64" s="86">
        <v>15</v>
      </c>
      <c r="D64" s="94"/>
      <c r="E64" s="15">
        <f>IF(D64="x",C64,"")</f>
      </c>
    </row>
    <row r="65" spans="2:5" ht="14.25">
      <c r="B65" s="16" t="s">
        <v>90</v>
      </c>
      <c r="C65" s="17"/>
      <c r="D65" s="68">
        <f>IF(SUM(E50:E64)&gt;60,60,SUM(E50:E64))</f>
        <v>0</v>
      </c>
      <c r="E65" s="15"/>
    </row>
    <row r="66" ht="14.25">
      <c r="E66" s="15"/>
    </row>
    <row r="67" ht="15" thickBot="1">
      <c r="E67" s="15"/>
    </row>
    <row r="68" spans="2:5" ht="15">
      <c r="B68" s="52" t="s">
        <v>194</v>
      </c>
      <c r="C68" s="50" t="s">
        <v>71</v>
      </c>
      <c r="D68" s="62" t="s">
        <v>88</v>
      </c>
      <c r="E68" s="15"/>
    </row>
    <row r="69" spans="2:5" ht="30.75" thickBot="1">
      <c r="B69" s="53" t="s">
        <v>257</v>
      </c>
      <c r="C69" s="51" t="s">
        <v>195</v>
      </c>
      <c r="D69" s="63" t="s">
        <v>89</v>
      </c>
      <c r="E69" s="15"/>
    </row>
    <row r="70" spans="2:5" ht="29.25" thickBot="1">
      <c r="B70" s="10" t="s">
        <v>210</v>
      </c>
      <c r="C70" s="86">
        <v>25</v>
      </c>
      <c r="D70" s="94"/>
      <c r="E70" s="15">
        <f>IF(D70="x",C70,"")</f>
      </c>
    </row>
    <row r="71" spans="2:4" ht="14.25">
      <c r="B71" s="16" t="s">
        <v>90</v>
      </c>
      <c r="C71" s="17"/>
      <c r="D71" s="68">
        <f>IF(SUM(E68:E70)&gt;50,50,SUM(E68:E70))</f>
        <v>0</v>
      </c>
    </row>
  </sheetData>
  <sheetProtection password="88C7" sheet="1" objects="1"/>
  <protectedRanges>
    <protectedRange sqref="D1:D65536" name="Rozsah1"/>
  </protectedRanges>
  <mergeCells count="3">
    <mergeCell ref="D18:D21"/>
    <mergeCell ref="E18:E21"/>
    <mergeCell ref="C18:C21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B1:U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24" customWidth="1"/>
    <col min="2" max="2" width="75.7109375" style="124" customWidth="1"/>
    <col min="3" max="3" width="10.7109375" style="124" customWidth="1"/>
    <col min="4" max="4" width="10.7109375" style="125" customWidth="1"/>
    <col min="5" max="5" width="12.00390625" style="124" hidden="1" customWidth="1"/>
    <col min="6" max="6" width="9.140625" style="124" customWidth="1"/>
    <col min="7" max="7" width="20.57421875" style="124" customWidth="1"/>
    <col min="8" max="16384" width="9.140625" style="124" customWidth="1"/>
  </cols>
  <sheetData>
    <row r="1" spans="2:4" ht="18">
      <c r="B1" s="123" t="s">
        <v>51</v>
      </c>
      <c r="D1" s="209" t="str">
        <f>HYPERLINK("https://www.fa.stuba.sk/docs//ueea/up/cesba-c.pdf","Rada ")</f>
        <v>Rada </v>
      </c>
    </row>
    <row r="2" ht="15" thickBot="1"/>
    <row r="3" spans="2:7" ht="15.75">
      <c r="B3" s="126" t="s">
        <v>196</v>
      </c>
      <c r="C3" s="127" t="s">
        <v>71</v>
      </c>
      <c r="D3" s="128" t="s">
        <v>88</v>
      </c>
      <c r="E3" s="129">
        <f>IF(C8&lt;0.2,30,IF(C8&gt;0.8,50,IF(C8="",30,30+(20/0.6)*(C8-0.2))))</f>
        <v>30</v>
      </c>
      <c r="G3" s="158" t="s">
        <v>11</v>
      </c>
    </row>
    <row r="4" spans="2:4" ht="13.5" customHeight="1" thickBot="1">
      <c r="B4" s="130" t="s">
        <v>229</v>
      </c>
      <c r="C4" s="131" t="s">
        <v>197</v>
      </c>
      <c r="D4" s="132" t="s">
        <v>89</v>
      </c>
    </row>
    <row r="5" spans="2:5" ht="15" thickBot="1">
      <c r="B5" s="133" t="s">
        <v>198</v>
      </c>
      <c r="C5" s="134">
        <v>100</v>
      </c>
      <c r="D5" s="92"/>
      <c r="E5" s="129">
        <f>IF(D5="x",C5,"")</f>
      </c>
    </row>
    <row r="6" spans="2:5" ht="15" thickBot="1">
      <c r="B6" s="133" t="s">
        <v>199</v>
      </c>
      <c r="C6" s="134">
        <v>25</v>
      </c>
      <c r="D6" s="92"/>
      <c r="E6" s="129">
        <f>IF(D6="x",C6,"")</f>
      </c>
    </row>
    <row r="7" spans="2:5" ht="15" thickBot="1">
      <c r="B7" s="133" t="s">
        <v>262</v>
      </c>
      <c r="C7" s="134">
        <v>0</v>
      </c>
      <c r="D7" s="92"/>
      <c r="E7" s="129">
        <f>IF(D7="x",C7,"")</f>
      </c>
    </row>
    <row r="8" spans="2:5" ht="18" customHeight="1" thickBot="1">
      <c r="B8" s="135" t="s">
        <v>2</v>
      </c>
      <c r="C8" s="121"/>
      <c r="D8" s="122" t="s">
        <v>3</v>
      </c>
      <c r="E8" s="129"/>
    </row>
    <row r="9" spans="2:5" ht="19.5" hidden="1" thickBot="1">
      <c r="B9" s="133" t="s">
        <v>201</v>
      </c>
      <c r="C9" s="134">
        <v>100</v>
      </c>
      <c r="D9" s="92"/>
      <c r="E9" s="129">
        <f>IF(D9="x",C9,"")</f>
      </c>
    </row>
    <row r="10" spans="2:5" ht="17.25" thickBot="1">
      <c r="B10" s="133" t="s">
        <v>4</v>
      </c>
      <c r="C10" s="134" t="s">
        <v>5</v>
      </c>
      <c r="D10" s="92"/>
      <c r="E10" s="136">
        <f>IF(D10="","",IF(D10&gt;E3,25,((E3-D10)/(E3-15)*75)+25))</f>
      </c>
    </row>
    <row r="11" spans="2:4" ht="15" customHeight="1" hidden="1" thickBot="1">
      <c r="B11" s="133" t="s">
        <v>275</v>
      </c>
      <c r="C11" s="139">
        <f>E3</f>
        <v>30</v>
      </c>
      <c r="D11" s="93"/>
    </row>
    <row r="12" spans="2:14" ht="14.25">
      <c r="B12" s="140" t="s">
        <v>90</v>
      </c>
      <c r="C12" s="141"/>
      <c r="D12" s="142">
        <f>IF(SUM(E5:E11)&gt;100,100,SUM(E5:E11))</f>
        <v>0</v>
      </c>
      <c r="E12" s="143"/>
      <c r="G12" s="173" t="s">
        <v>12</v>
      </c>
      <c r="H12" s="173"/>
      <c r="I12" s="173"/>
      <c r="J12" s="173"/>
      <c r="K12" s="173"/>
      <c r="L12" s="173"/>
      <c r="M12" s="173"/>
      <c r="N12" s="173"/>
    </row>
    <row r="13" spans="5:14" ht="14.25">
      <c r="E13" s="144"/>
      <c r="G13" s="173" t="s">
        <v>13</v>
      </c>
      <c r="H13" s="173"/>
      <c r="I13" s="173"/>
      <c r="J13" s="173"/>
      <c r="K13" s="173"/>
      <c r="L13" s="173"/>
      <c r="M13" s="173"/>
      <c r="N13" s="173"/>
    </row>
    <row r="14" spans="5:21" ht="15" thickBot="1">
      <c r="E14" s="144"/>
      <c r="G14" s="173" t="s">
        <v>17</v>
      </c>
      <c r="H14" s="173"/>
      <c r="I14" s="173"/>
      <c r="J14" s="173"/>
      <c r="K14" s="173"/>
      <c r="L14" s="173"/>
      <c r="M14" s="173"/>
      <c r="N14" s="173"/>
      <c r="Q14" s="193"/>
      <c r="R14" s="193"/>
      <c r="S14" s="193"/>
      <c r="T14" s="193"/>
      <c r="U14" s="193"/>
    </row>
    <row r="15" spans="2:21" ht="15">
      <c r="B15" s="126" t="s">
        <v>202</v>
      </c>
      <c r="C15" s="127" t="s">
        <v>71</v>
      </c>
      <c r="D15" s="128" t="s">
        <v>88</v>
      </c>
      <c r="E15" s="129"/>
      <c r="G15" s="173"/>
      <c r="H15" s="173"/>
      <c r="I15" s="173"/>
      <c r="J15" s="173"/>
      <c r="K15" s="173"/>
      <c r="L15" s="173"/>
      <c r="M15" s="173"/>
      <c r="N15" s="173"/>
      <c r="Q15" s="193"/>
      <c r="R15" s="193"/>
      <c r="S15" s="193"/>
      <c r="T15" s="193"/>
      <c r="U15" s="193"/>
    </row>
    <row r="16" spans="2:21" ht="15.75" customHeight="1" thickBot="1">
      <c r="B16" s="130" t="s">
        <v>230</v>
      </c>
      <c r="C16" s="131" t="s">
        <v>197</v>
      </c>
      <c r="D16" s="132" t="s">
        <v>89</v>
      </c>
      <c r="E16" s="129"/>
      <c r="G16" s="172" t="s">
        <v>15</v>
      </c>
      <c r="H16" s="172"/>
      <c r="I16" s="172"/>
      <c r="J16" s="172"/>
      <c r="K16" s="172"/>
      <c r="L16" s="172"/>
      <c r="M16" s="172"/>
      <c r="N16" s="172"/>
      <c r="Q16" s="193"/>
      <c r="R16" s="193"/>
      <c r="S16" s="193"/>
      <c r="T16" s="193"/>
      <c r="U16" s="193"/>
    </row>
    <row r="17" spans="2:21" ht="29.25" thickBot="1">
      <c r="B17" s="133" t="s">
        <v>278</v>
      </c>
      <c r="C17" s="134">
        <v>100</v>
      </c>
      <c r="D17" s="92"/>
      <c r="E17" s="129">
        <f>IF(D17="x",C17,"")</f>
      </c>
      <c r="G17" s="172" t="s">
        <v>16</v>
      </c>
      <c r="H17" s="172"/>
      <c r="I17" s="172"/>
      <c r="J17" s="172"/>
      <c r="K17" s="172"/>
      <c r="L17" s="172"/>
      <c r="M17" s="172"/>
      <c r="N17" s="172"/>
      <c r="Q17" s="193"/>
      <c r="R17" s="194"/>
      <c r="S17" s="45"/>
      <c r="T17" s="193"/>
      <c r="U17" s="193"/>
    </row>
    <row r="18" spans="2:21" ht="15" thickBot="1">
      <c r="B18" s="133" t="s">
        <v>203</v>
      </c>
      <c r="C18" s="134">
        <v>25</v>
      </c>
      <c r="D18" s="92"/>
      <c r="E18" s="129">
        <f>IF(D18="x",C18,"")</f>
      </c>
      <c r="G18" s="173" t="s">
        <v>18</v>
      </c>
      <c r="H18" s="173"/>
      <c r="I18" s="173"/>
      <c r="J18" s="173"/>
      <c r="K18" s="173"/>
      <c r="L18" s="173"/>
      <c r="M18" s="173"/>
      <c r="N18" s="173"/>
      <c r="Q18" s="193"/>
      <c r="R18" s="194"/>
      <c r="S18" s="45"/>
      <c r="T18" s="193"/>
      <c r="U18" s="193"/>
    </row>
    <row r="19" spans="2:21" ht="15" thickBot="1">
      <c r="B19" s="133" t="s">
        <v>277</v>
      </c>
      <c r="C19" s="134">
        <v>0</v>
      </c>
      <c r="D19" s="92"/>
      <c r="E19" s="129">
        <f>IF(D19="x",C19,"")</f>
      </c>
      <c r="G19" s="173"/>
      <c r="H19" s="173"/>
      <c r="I19" s="173"/>
      <c r="J19" s="173"/>
      <c r="K19" s="173"/>
      <c r="L19" s="173"/>
      <c r="M19" s="173"/>
      <c r="N19" s="173"/>
      <c r="Q19" s="193"/>
      <c r="R19" s="194"/>
      <c r="S19" s="45"/>
      <c r="T19" s="193"/>
      <c r="U19" s="193"/>
    </row>
    <row r="20" spans="2:21" ht="15.75" thickBot="1">
      <c r="B20" s="135" t="s">
        <v>200</v>
      </c>
      <c r="C20" s="145"/>
      <c r="D20" s="122" t="s">
        <v>14</v>
      </c>
      <c r="E20" s="129"/>
      <c r="G20" s="172" t="s">
        <v>25</v>
      </c>
      <c r="H20" s="172"/>
      <c r="I20" s="172"/>
      <c r="J20" s="172"/>
      <c r="K20" s="172"/>
      <c r="L20" s="172"/>
      <c r="M20" s="172"/>
      <c r="N20" s="172"/>
      <c r="Q20" s="193"/>
      <c r="R20" s="194"/>
      <c r="S20" s="45"/>
      <c r="T20" s="193"/>
      <c r="U20" s="193"/>
    </row>
    <row r="21" spans="2:21" ht="18.75" customHeight="1" hidden="1" thickBot="1">
      <c r="B21" s="133" t="s">
        <v>204</v>
      </c>
      <c r="C21" s="134">
        <v>100</v>
      </c>
      <c r="D21" s="92"/>
      <c r="E21" s="129">
        <f>IF(D21="x",C21,"")</f>
      </c>
      <c r="G21" s="172" t="s">
        <v>16</v>
      </c>
      <c r="H21" s="172"/>
      <c r="I21" s="172"/>
      <c r="J21" s="172"/>
      <c r="K21" s="172"/>
      <c r="L21" s="172"/>
      <c r="M21" s="172"/>
      <c r="N21" s="172"/>
      <c r="Q21" s="193"/>
      <c r="R21" s="193"/>
      <c r="S21" s="193"/>
      <c r="T21" s="193"/>
      <c r="U21" s="193"/>
    </row>
    <row r="22" spans="2:21" ht="33.75" thickBot="1">
      <c r="B22" s="133" t="s">
        <v>8</v>
      </c>
      <c r="C22" s="134" t="s">
        <v>9</v>
      </c>
      <c r="D22" s="92"/>
      <c r="E22" s="129">
        <f>IF(D22="","",IF(D22&gt;50,10,100-(90/35)*(D22-15)))</f>
      </c>
      <c r="G22" s="172" t="s">
        <v>24</v>
      </c>
      <c r="H22" s="172"/>
      <c r="I22" s="172"/>
      <c r="J22" s="172"/>
      <c r="K22" s="172"/>
      <c r="L22" s="172"/>
      <c r="M22" s="172"/>
      <c r="N22" s="172"/>
      <c r="Q22" s="193"/>
      <c r="R22" s="193"/>
      <c r="S22" s="193"/>
      <c r="T22" s="193"/>
      <c r="U22" s="193"/>
    </row>
    <row r="23" spans="2:14" ht="19.5" customHeight="1" hidden="1" thickBot="1">
      <c r="B23" s="133" t="s">
        <v>276</v>
      </c>
      <c r="C23" s="134">
        <v>10</v>
      </c>
      <c r="D23" s="92"/>
      <c r="E23" s="129">
        <f>IF(D23="x",C23,"")</f>
      </c>
      <c r="G23" s="172" t="s">
        <v>15</v>
      </c>
      <c r="H23" s="172"/>
      <c r="I23" s="172"/>
      <c r="J23" s="172"/>
      <c r="K23" s="172"/>
      <c r="L23" s="172"/>
      <c r="M23" s="172"/>
      <c r="N23" s="172"/>
    </row>
    <row r="24" spans="2:14" ht="14.25">
      <c r="B24" s="140" t="s">
        <v>90</v>
      </c>
      <c r="C24" s="141"/>
      <c r="D24" s="142">
        <f>IF(SUM(E17:E23)&gt;100,100,SUM(E17:E23))</f>
        <v>0</v>
      </c>
      <c r="E24" s="129"/>
      <c r="G24" s="173" t="s">
        <v>26</v>
      </c>
      <c r="H24" s="173"/>
      <c r="I24" s="173"/>
      <c r="J24" s="173"/>
      <c r="K24" s="173"/>
      <c r="L24" s="173"/>
      <c r="M24" s="173"/>
      <c r="N24" s="173"/>
    </row>
    <row r="25" ht="14.25">
      <c r="E25" s="144"/>
    </row>
    <row r="26" spans="5:14" ht="15" thickBot="1">
      <c r="E26" s="144"/>
      <c r="G26" s="172" t="s">
        <v>28</v>
      </c>
      <c r="H26" s="172"/>
      <c r="I26" s="172"/>
      <c r="J26" s="172"/>
      <c r="K26" s="172"/>
      <c r="L26" s="172"/>
      <c r="M26" s="172"/>
      <c r="N26" s="172"/>
    </row>
    <row r="27" spans="2:14" ht="15">
      <c r="B27" s="126" t="s">
        <v>205</v>
      </c>
      <c r="C27" s="127" t="s">
        <v>71</v>
      </c>
      <c r="D27" s="128" t="s">
        <v>88</v>
      </c>
      <c r="E27" s="129"/>
      <c r="G27" s="172" t="s">
        <v>27</v>
      </c>
      <c r="H27" s="172"/>
      <c r="I27" s="172"/>
      <c r="J27" s="172"/>
      <c r="K27" s="172"/>
      <c r="L27" s="172"/>
      <c r="M27" s="172"/>
      <c r="N27" s="172"/>
    </row>
    <row r="28" spans="2:14" ht="30.75" thickBot="1">
      <c r="B28" s="130" t="s">
        <v>231</v>
      </c>
      <c r="C28" s="131" t="s">
        <v>206</v>
      </c>
      <c r="D28" s="132" t="s">
        <v>89</v>
      </c>
      <c r="E28" s="129"/>
      <c r="G28" s="173" t="s">
        <v>29</v>
      </c>
      <c r="H28" s="173"/>
      <c r="I28" s="173"/>
      <c r="J28" s="173"/>
      <c r="K28" s="173"/>
      <c r="L28" s="173"/>
      <c r="M28" s="173"/>
      <c r="N28" s="173"/>
    </row>
    <row r="29" spans="2:14" ht="15" thickBot="1">
      <c r="B29" s="133" t="s">
        <v>207</v>
      </c>
      <c r="C29" s="134">
        <v>125</v>
      </c>
      <c r="D29" s="92"/>
      <c r="E29" s="129">
        <f>IF(D29="x",C29,"")</f>
      </c>
      <c r="G29" s="172"/>
      <c r="H29" s="172"/>
      <c r="I29" s="172"/>
      <c r="J29" s="172"/>
      <c r="K29" s="172"/>
      <c r="L29" s="172"/>
      <c r="M29" s="172"/>
      <c r="N29" s="172"/>
    </row>
    <row r="30" spans="2:14" ht="15" thickBot="1">
      <c r="B30" s="133" t="s">
        <v>208</v>
      </c>
      <c r="C30" s="134">
        <v>80</v>
      </c>
      <c r="D30" s="92"/>
      <c r="E30" s="129">
        <f>IF(D30="x",C30,"")</f>
      </c>
      <c r="G30" s="173"/>
      <c r="H30" s="173"/>
      <c r="I30" s="173"/>
      <c r="J30" s="173"/>
      <c r="K30" s="173"/>
      <c r="L30" s="173"/>
      <c r="M30" s="173"/>
      <c r="N30" s="173"/>
    </row>
    <row r="31" spans="2:5" ht="15" thickBot="1">
      <c r="B31" s="133" t="s">
        <v>199</v>
      </c>
      <c r="C31" s="134">
        <v>40</v>
      </c>
      <c r="D31" s="92"/>
      <c r="E31" s="129">
        <f>IF(D31="x",C31,"")</f>
      </c>
    </row>
    <row r="32" spans="2:5" ht="15" thickBot="1">
      <c r="B32" s="133" t="s">
        <v>262</v>
      </c>
      <c r="C32" s="134">
        <v>0</v>
      </c>
      <c r="D32" s="92"/>
      <c r="E32" s="129">
        <f>IF(D32="x",C32,"")</f>
      </c>
    </row>
    <row r="33" spans="2:5" ht="30.75" thickBot="1">
      <c r="B33" s="135" t="s">
        <v>280</v>
      </c>
      <c r="C33" s="145"/>
      <c r="D33" s="146" t="s">
        <v>6</v>
      </c>
      <c r="E33" s="129"/>
    </row>
    <row r="34" spans="2:5" ht="19.5" hidden="1" thickBot="1">
      <c r="B34" s="133" t="s">
        <v>209</v>
      </c>
      <c r="C34" s="134">
        <v>125</v>
      </c>
      <c r="D34" s="92"/>
      <c r="E34" s="129">
        <f>IF(D34="x",C34,"")</f>
      </c>
    </row>
    <row r="35" spans="2:5" ht="17.25" thickBot="1">
      <c r="B35" s="133" t="s">
        <v>10</v>
      </c>
      <c r="C35" s="147" t="s">
        <v>19</v>
      </c>
      <c r="D35" s="92"/>
      <c r="E35" s="129">
        <f>IF(D35="","",IF(D35&gt;240,25,125-(100/120)*(D35-120)))</f>
      </c>
    </row>
    <row r="36" spans="2:5" ht="19.5" hidden="1" thickBot="1">
      <c r="B36" s="133" t="s">
        <v>261</v>
      </c>
      <c r="C36" s="134">
        <v>0</v>
      </c>
      <c r="D36" s="92"/>
      <c r="E36" s="129">
        <f>IF(D36="x",C36,"")</f>
      </c>
    </row>
    <row r="37" spans="2:5" ht="14.25">
      <c r="B37" s="140" t="s">
        <v>90</v>
      </c>
      <c r="C37" s="141"/>
      <c r="D37" s="142">
        <f>IF(SUM(E29:E36)&gt;125,125,SUM(E29:E36))</f>
        <v>0</v>
      </c>
      <c r="E37" s="129"/>
    </row>
    <row r="38" ht="14.25">
      <c r="E38" s="144"/>
    </row>
    <row r="39" ht="15" thickBot="1">
      <c r="E39" s="144"/>
    </row>
    <row r="40" spans="2:5" ht="15" customHeight="1">
      <c r="B40" s="126" t="s">
        <v>211</v>
      </c>
      <c r="C40" s="127" t="s">
        <v>71</v>
      </c>
      <c r="D40" s="128" t="s">
        <v>21</v>
      </c>
      <c r="E40" s="129"/>
    </row>
    <row r="41" spans="2:5" ht="15" customHeight="1" thickBot="1">
      <c r="B41" s="130" t="s">
        <v>232</v>
      </c>
      <c r="C41" s="131" t="s">
        <v>212</v>
      </c>
      <c r="D41" s="132" t="s">
        <v>22</v>
      </c>
      <c r="E41" s="129"/>
    </row>
    <row r="42" spans="2:5" ht="18" customHeight="1" hidden="1" thickBot="1">
      <c r="B42" s="133" t="s">
        <v>213</v>
      </c>
      <c r="C42" s="134">
        <v>75</v>
      </c>
      <c r="D42" s="93"/>
      <c r="E42" s="129">
        <f>IF(D42="x",C42,"")</f>
      </c>
    </row>
    <row r="43" spans="2:5" ht="18" customHeight="1" thickBot="1">
      <c r="B43" s="133" t="s">
        <v>23</v>
      </c>
      <c r="C43" s="157" t="s">
        <v>20</v>
      </c>
      <c r="D43" s="92"/>
      <c r="E43" s="129">
        <f>IF(D43="","",IF(D43&gt;60,10,75-(65/34)*(D43-26)))</f>
      </c>
    </row>
    <row r="44" spans="2:5" ht="18" customHeight="1" hidden="1" thickBot="1">
      <c r="B44" s="133" t="s">
        <v>260</v>
      </c>
      <c r="C44" s="134">
        <v>10</v>
      </c>
      <c r="D44" s="92"/>
      <c r="E44" s="129">
        <f>IF(D44="x",C44,"")</f>
      </c>
    </row>
    <row r="45" spans="2:5" ht="15" customHeight="1">
      <c r="B45" s="140" t="s">
        <v>90</v>
      </c>
      <c r="C45" s="141"/>
      <c r="D45" s="142">
        <f>IF(SUM(E42:E44)&gt;75,75,SUM(E42:E44))</f>
        <v>0</v>
      </c>
      <c r="E45" s="129"/>
    </row>
    <row r="46" ht="14.25">
      <c r="E46" s="144"/>
    </row>
    <row r="47" ht="15" thickBot="1">
      <c r="E47" s="144"/>
    </row>
    <row r="48" spans="2:5" ht="15" customHeight="1">
      <c r="B48" s="148" t="s">
        <v>214</v>
      </c>
      <c r="C48" s="127" t="s">
        <v>71</v>
      </c>
      <c r="D48" s="128" t="s">
        <v>88</v>
      </c>
      <c r="E48" s="129"/>
    </row>
    <row r="49" spans="2:5" ht="15" customHeight="1" thickBot="1">
      <c r="B49" s="135" t="s">
        <v>56</v>
      </c>
      <c r="C49" s="131" t="s">
        <v>1</v>
      </c>
      <c r="D49" s="132" t="s">
        <v>89</v>
      </c>
      <c r="E49" s="129"/>
    </row>
    <row r="50" spans="2:5" ht="72" customHeight="1">
      <c r="B50" s="149" t="s">
        <v>7</v>
      </c>
      <c r="C50" s="150">
        <v>30</v>
      </c>
      <c r="D50" s="95"/>
      <c r="E50" s="151">
        <f>IF(D50="x",C50,"")</f>
      </c>
    </row>
    <row r="51" spans="2:5" ht="15" customHeight="1" hidden="1">
      <c r="B51" s="152" t="s">
        <v>215</v>
      </c>
      <c r="C51" s="153"/>
      <c r="D51" s="102"/>
      <c r="E51" s="151"/>
    </row>
    <row r="52" spans="2:5" ht="15" customHeight="1" hidden="1">
      <c r="B52" s="152" t="s">
        <v>216</v>
      </c>
      <c r="C52" s="153"/>
      <c r="D52" s="102"/>
      <c r="E52" s="151"/>
    </row>
    <row r="53" spans="2:5" ht="15" customHeight="1" hidden="1">
      <c r="B53" s="152" t="s">
        <v>217</v>
      </c>
      <c r="C53" s="153"/>
      <c r="D53" s="102"/>
      <c r="E53" s="151"/>
    </row>
    <row r="54" spans="2:5" ht="15" customHeight="1" hidden="1">
      <c r="B54" s="152" t="s">
        <v>218</v>
      </c>
      <c r="C54" s="153"/>
      <c r="D54" s="102"/>
      <c r="E54" s="151"/>
    </row>
    <row r="55" spans="2:5" ht="15" customHeight="1" hidden="1">
      <c r="B55" s="152" t="s">
        <v>219</v>
      </c>
      <c r="C55" s="153"/>
      <c r="D55" s="102"/>
      <c r="E55" s="151"/>
    </row>
    <row r="56" spans="2:5" ht="15" customHeight="1" hidden="1">
      <c r="B56" s="152" t="s">
        <v>220</v>
      </c>
      <c r="C56" s="153"/>
      <c r="D56" s="102"/>
      <c r="E56" s="151"/>
    </row>
    <row r="57" spans="2:5" ht="15" customHeight="1" hidden="1" thickBot="1">
      <c r="B57" s="154" t="s">
        <v>221</v>
      </c>
      <c r="C57" s="155"/>
      <c r="D57" s="102"/>
      <c r="E57" s="151"/>
    </row>
    <row r="58" spans="2:5" ht="14.25">
      <c r="B58" s="140" t="s">
        <v>90</v>
      </c>
      <c r="C58" s="141"/>
      <c r="D58" s="142">
        <f>IF(SUM(E50)&gt;30,30,SUM(E50))</f>
        <v>0</v>
      </c>
      <c r="E58" s="129"/>
    </row>
    <row r="59" ht="14.25">
      <c r="E59" s="144"/>
    </row>
    <row r="60" ht="15" thickBot="1">
      <c r="E60" s="144"/>
    </row>
    <row r="61" spans="2:5" ht="15">
      <c r="B61" s="148" t="s">
        <v>222</v>
      </c>
      <c r="C61" s="127" t="s">
        <v>71</v>
      </c>
      <c r="D61" s="128" t="s">
        <v>88</v>
      </c>
      <c r="E61" s="129"/>
    </row>
    <row r="62" spans="2:5" ht="30.75" thickBot="1">
      <c r="B62" s="135" t="s">
        <v>57</v>
      </c>
      <c r="C62" s="131" t="s">
        <v>157</v>
      </c>
      <c r="D62" s="132" t="s">
        <v>89</v>
      </c>
      <c r="E62" s="129"/>
    </row>
    <row r="63" spans="2:5" ht="30" customHeight="1" thickBot="1">
      <c r="B63" s="156" t="s">
        <v>223</v>
      </c>
      <c r="C63" s="157">
        <v>5</v>
      </c>
      <c r="D63" s="94"/>
      <c r="E63" s="129">
        <f aca="true" t="shared" si="0" ref="E63:E68">IF(D63="x",C63,"")</f>
      </c>
    </row>
    <row r="64" spans="2:5" ht="30" customHeight="1" thickBot="1">
      <c r="B64" s="156" t="s">
        <v>224</v>
      </c>
      <c r="C64" s="157">
        <v>5</v>
      </c>
      <c r="D64" s="94"/>
      <c r="E64" s="129">
        <f t="shared" si="0"/>
      </c>
    </row>
    <row r="65" spans="2:5" ht="30" customHeight="1" thickBot="1">
      <c r="B65" s="156" t="s">
        <v>225</v>
      </c>
      <c r="C65" s="157">
        <v>5</v>
      </c>
      <c r="D65" s="94"/>
      <c r="E65" s="129">
        <f t="shared" si="0"/>
      </c>
    </row>
    <row r="66" spans="2:5" ht="30" customHeight="1" thickBot="1">
      <c r="B66" s="156" t="s">
        <v>226</v>
      </c>
      <c r="C66" s="157">
        <v>5</v>
      </c>
      <c r="D66" s="94"/>
      <c r="E66" s="129">
        <f t="shared" si="0"/>
      </c>
    </row>
    <row r="67" spans="2:5" ht="30" customHeight="1" thickBot="1">
      <c r="B67" s="156" t="s">
        <v>227</v>
      </c>
      <c r="C67" s="157">
        <v>5</v>
      </c>
      <c r="D67" s="94"/>
      <c r="E67" s="129">
        <f t="shared" si="0"/>
      </c>
    </row>
    <row r="68" spans="2:5" ht="30" customHeight="1" thickBot="1">
      <c r="B68" s="156" t="s">
        <v>228</v>
      </c>
      <c r="C68" s="157">
        <v>10</v>
      </c>
      <c r="D68" s="94"/>
      <c r="E68" s="129">
        <f t="shared" si="0"/>
      </c>
    </row>
    <row r="69" spans="2:4" ht="14.25">
      <c r="B69" s="140" t="s">
        <v>90</v>
      </c>
      <c r="C69" s="141"/>
      <c r="D69" s="142">
        <f>IF(SUM(E63:E68)&gt;20,20,SUM(E63:E68))</f>
        <v>0</v>
      </c>
    </row>
    <row r="72" ht="14.25"/>
    <row r="73" ht="14.25"/>
    <row r="74" ht="14.25"/>
    <row r="85" ht="14.25"/>
    <row r="86" ht="14.25"/>
  </sheetData>
  <sheetProtection password="88C7" sheet="1"/>
  <mergeCells count="18">
    <mergeCell ref="G12:N12"/>
    <mergeCell ref="G13:N13"/>
    <mergeCell ref="G14:N14"/>
    <mergeCell ref="G15:N15"/>
    <mergeCell ref="G16:N16"/>
    <mergeCell ref="G17:N17"/>
    <mergeCell ref="G18:N18"/>
    <mergeCell ref="G19:N19"/>
    <mergeCell ref="G21:N21"/>
    <mergeCell ref="G27:N27"/>
    <mergeCell ref="G20:N20"/>
    <mergeCell ref="G22:N22"/>
    <mergeCell ref="G23:N23"/>
    <mergeCell ref="G29:N29"/>
    <mergeCell ref="G30:N30"/>
    <mergeCell ref="G24:N24"/>
    <mergeCell ref="G26:N26"/>
    <mergeCell ref="G28:N28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B1:E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74.28125" style="78" customWidth="1"/>
    <col min="3" max="3" width="10.7109375" style="0" customWidth="1"/>
    <col min="4" max="4" width="9.7109375" style="61" customWidth="1"/>
    <col min="5" max="5" width="9.140625" style="0" hidden="1" customWidth="1"/>
  </cols>
  <sheetData>
    <row r="1" spans="2:4" ht="18">
      <c r="B1" s="77" t="s">
        <v>59</v>
      </c>
      <c r="C1" s="124"/>
      <c r="D1" s="209" t="str">
        <f>HYPERLINK("https://www.fa.stuba.sk/docs//ueea/up/cesba-d.pdf","Rada ")</f>
        <v>Rada </v>
      </c>
    </row>
    <row r="2" ht="15" thickBot="1"/>
    <row r="3" spans="2:4" ht="15" customHeight="1">
      <c r="B3" s="79" t="s">
        <v>252</v>
      </c>
      <c r="C3" s="54" t="s">
        <v>71</v>
      </c>
      <c r="D3" s="74" t="s">
        <v>88</v>
      </c>
    </row>
    <row r="4" spans="2:4" ht="15" customHeight="1" thickBot="1">
      <c r="B4" s="80" t="s">
        <v>233</v>
      </c>
      <c r="C4" s="55" t="s">
        <v>266</v>
      </c>
      <c r="D4" s="75" t="s">
        <v>89</v>
      </c>
    </row>
    <row r="5" spans="2:5" ht="15" customHeight="1" thickBot="1">
      <c r="B5" s="81" t="s">
        <v>234</v>
      </c>
      <c r="C5" s="177">
        <v>60</v>
      </c>
      <c r="D5" s="174"/>
      <c r="E5" s="176">
        <f>IF(D5="x",C5,"")</f>
      </c>
    </row>
    <row r="6" spans="2:5" ht="15" customHeight="1" thickBot="1">
      <c r="B6" s="81" t="s">
        <v>263</v>
      </c>
      <c r="C6" s="178"/>
      <c r="D6" s="179"/>
      <c r="E6" s="176"/>
    </row>
    <row r="7" spans="2:5" ht="15" customHeight="1" thickBot="1">
      <c r="B7" s="81" t="s">
        <v>235</v>
      </c>
      <c r="C7" s="177">
        <v>120</v>
      </c>
      <c r="D7" s="174"/>
      <c r="E7" s="176">
        <f>IF(D7="x",C7,"")</f>
      </c>
    </row>
    <row r="8" spans="2:5" ht="15" customHeight="1" thickBot="1">
      <c r="B8" s="81" t="s">
        <v>264</v>
      </c>
      <c r="C8" s="178"/>
      <c r="D8" s="179"/>
      <c r="E8" s="176"/>
    </row>
    <row r="9" spans="2:5" ht="15" customHeight="1" thickBot="1">
      <c r="B9" s="80" t="s">
        <v>236</v>
      </c>
      <c r="C9" s="56"/>
      <c r="D9" s="76"/>
      <c r="E9" s="85">
        <f>IF(D9="x",C9,"")</f>
      </c>
    </row>
    <row r="10" spans="2:5" ht="15" customHeight="1" thickBot="1">
      <c r="B10" s="81" t="s">
        <v>237</v>
      </c>
      <c r="C10" s="11">
        <v>90</v>
      </c>
      <c r="D10" s="92"/>
      <c r="E10" s="85">
        <f>IF(D10="x",C10,"")</f>
      </c>
    </row>
    <row r="11" spans="2:5" ht="15" customHeight="1" thickBot="1">
      <c r="B11" s="81" t="s">
        <v>238</v>
      </c>
      <c r="C11" s="11">
        <v>20</v>
      </c>
      <c r="D11" s="92"/>
      <c r="E11" s="85">
        <f>IF(D11="x",C11,"")</f>
      </c>
    </row>
    <row r="12" spans="2:5" ht="15" customHeight="1" thickBot="1">
      <c r="B12" s="82" t="s">
        <v>239</v>
      </c>
      <c r="C12" s="11">
        <v>30</v>
      </c>
      <c r="D12" s="92"/>
      <c r="E12" s="85">
        <f>IF(D12="x",C12,"")</f>
      </c>
    </row>
    <row r="13" spans="2:5" ht="15" customHeight="1">
      <c r="B13" s="83" t="s">
        <v>90</v>
      </c>
      <c r="C13" s="17"/>
      <c r="D13" s="68">
        <f>IF(SUM(E5:E12)&gt;120,120,SUM(E5:E12))</f>
        <v>0</v>
      </c>
      <c r="E13" s="85"/>
    </row>
    <row r="14" ht="15" customHeight="1">
      <c r="E14" s="87"/>
    </row>
    <row r="15" ht="15" customHeight="1" thickBot="1">
      <c r="E15" s="87"/>
    </row>
    <row r="16" spans="2:5" ht="15" customHeight="1">
      <c r="B16" s="79" t="s">
        <v>240</v>
      </c>
      <c r="C16" s="54" t="s">
        <v>71</v>
      </c>
      <c r="D16" s="74" t="s">
        <v>88</v>
      </c>
      <c r="E16" s="85"/>
    </row>
    <row r="17" spans="2:5" ht="15" customHeight="1" thickBot="1">
      <c r="B17" s="80" t="s">
        <v>61</v>
      </c>
      <c r="C17" s="55" t="s">
        <v>163</v>
      </c>
      <c r="D17" s="75" t="s">
        <v>89</v>
      </c>
      <c r="E17" s="85"/>
    </row>
    <row r="18" spans="2:5" ht="113.25" thickBot="1">
      <c r="B18" s="104" t="s">
        <v>282</v>
      </c>
      <c r="C18" s="86">
        <v>30</v>
      </c>
      <c r="D18" s="103"/>
      <c r="E18" s="85">
        <f>IF(D18="x",C18,"")</f>
      </c>
    </row>
    <row r="19" spans="2:5" ht="93.75">
      <c r="B19" s="104" t="s">
        <v>279</v>
      </c>
      <c r="C19" s="177">
        <v>40</v>
      </c>
      <c r="D19" s="174"/>
      <c r="E19" s="176">
        <f>IF(D19="x",C19,"")</f>
      </c>
    </row>
    <row r="20" spans="2:5" ht="57.75" thickBot="1">
      <c r="B20" s="81" t="s">
        <v>281</v>
      </c>
      <c r="C20" s="178"/>
      <c r="D20" s="175"/>
      <c r="E20" s="176"/>
    </row>
    <row r="21" spans="2:5" ht="14.25">
      <c r="B21" s="83" t="s">
        <v>90</v>
      </c>
      <c r="C21" s="17"/>
      <c r="D21" s="68">
        <f>IF(SUM(E18:E20)&gt;40,40,SUM(E18:E20))</f>
        <v>0</v>
      </c>
      <c r="E21" s="85"/>
    </row>
    <row r="22" ht="14.25">
      <c r="E22" s="87"/>
    </row>
    <row r="23" ht="15" thickBot="1">
      <c r="E23" s="87"/>
    </row>
    <row r="24" spans="2:5" ht="15" customHeight="1">
      <c r="B24" s="79" t="s">
        <v>241</v>
      </c>
      <c r="C24" s="54" t="s">
        <v>71</v>
      </c>
      <c r="D24" s="74" t="s">
        <v>88</v>
      </c>
      <c r="E24" s="85"/>
    </row>
    <row r="25" spans="2:5" ht="30.75" thickBot="1">
      <c r="B25" s="80" t="s">
        <v>62</v>
      </c>
      <c r="C25" s="55" t="s">
        <v>163</v>
      </c>
      <c r="D25" s="75" t="s">
        <v>89</v>
      </c>
      <c r="E25" s="85"/>
    </row>
    <row r="26" spans="2:5" ht="31.5" customHeight="1" thickBot="1">
      <c r="B26" s="81" t="s">
        <v>242</v>
      </c>
      <c r="C26" s="86">
        <v>10</v>
      </c>
      <c r="D26" s="94"/>
      <c r="E26" s="85">
        <f aca="true" t="shared" si="0" ref="E26:E32">IF(D26="x",C26,"")</f>
      </c>
    </row>
    <row r="27" spans="2:5" ht="29.25" thickBot="1">
      <c r="B27" s="81" t="s">
        <v>259</v>
      </c>
      <c r="C27" s="86">
        <v>5</v>
      </c>
      <c r="D27" s="94"/>
      <c r="E27" s="85">
        <f t="shared" si="0"/>
      </c>
    </row>
    <row r="28" spans="2:5" ht="29.25" thickBot="1">
      <c r="B28" s="81" t="s">
        <v>243</v>
      </c>
      <c r="C28" s="86">
        <v>5</v>
      </c>
      <c r="D28" s="95"/>
      <c r="E28" s="85">
        <f t="shared" si="0"/>
      </c>
    </row>
    <row r="29" spans="2:5" ht="43.5" thickBot="1">
      <c r="B29" s="81" t="s">
        <v>244</v>
      </c>
      <c r="C29" s="86">
        <v>5</v>
      </c>
      <c r="D29" s="94"/>
      <c r="E29" s="85">
        <f t="shared" si="0"/>
      </c>
    </row>
    <row r="30" spans="2:5" ht="30" customHeight="1" thickBot="1">
      <c r="B30" s="81" t="s">
        <v>245</v>
      </c>
      <c r="C30" s="86">
        <v>5</v>
      </c>
      <c r="D30" s="94"/>
      <c r="E30" s="85">
        <f t="shared" si="0"/>
      </c>
    </row>
    <row r="31" spans="2:5" ht="29.25" thickBot="1">
      <c r="B31" s="81" t="s">
        <v>246</v>
      </c>
      <c r="C31" s="86">
        <v>5</v>
      </c>
      <c r="D31" s="94"/>
      <c r="E31" s="85">
        <f t="shared" si="0"/>
      </c>
    </row>
    <row r="32" spans="2:5" ht="29.25" thickBot="1">
      <c r="B32" s="81" t="s">
        <v>247</v>
      </c>
      <c r="C32" s="86">
        <v>5</v>
      </c>
      <c r="D32" s="94"/>
      <c r="E32" s="85">
        <f t="shared" si="0"/>
      </c>
    </row>
    <row r="33" spans="2:4" ht="14.25">
      <c r="B33" s="83" t="s">
        <v>90</v>
      </c>
      <c r="C33" s="17"/>
      <c r="D33" s="68">
        <f>IF(SUM(E26:E32)&gt;40,40,SUM(E26:E32))</f>
        <v>0</v>
      </c>
    </row>
  </sheetData>
  <sheetProtection password="88C7" sheet="1" objects="1"/>
  <mergeCells count="9">
    <mergeCell ref="D19:D20"/>
    <mergeCell ref="C5:C6"/>
    <mergeCell ref="C7:C8"/>
    <mergeCell ref="D5:D6"/>
    <mergeCell ref="D7:D8"/>
    <mergeCell ref="E5:E6"/>
    <mergeCell ref="E7:E8"/>
    <mergeCell ref="C19:C20"/>
    <mergeCell ref="E19:E20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B1:O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124" customWidth="1"/>
    <col min="2" max="2" width="73.28125" style="124" customWidth="1"/>
    <col min="3" max="3" width="11.140625" style="124" customWidth="1"/>
    <col min="4" max="4" width="10.28125" style="125" customWidth="1"/>
    <col min="5" max="5" width="9.140625" style="124" hidden="1" customWidth="1"/>
    <col min="6" max="6" width="9.140625" style="124" customWidth="1"/>
    <col min="7" max="7" width="0" style="124" hidden="1" customWidth="1"/>
    <col min="8" max="16384" width="9.140625" style="124" customWidth="1"/>
  </cols>
  <sheetData>
    <row r="1" spans="2:4" ht="18">
      <c r="B1" s="180" t="s">
        <v>64</v>
      </c>
      <c r="D1" s="209" t="str">
        <f>HYPERLINK("https://www.fa.stuba.sk/docs//ueea/up/cesba-e.pdf","Rada ")</f>
        <v>Rada </v>
      </c>
    </row>
    <row r="2" ht="15" thickBot="1">
      <c r="B2" s="181"/>
    </row>
    <row r="3" spans="2:15" ht="15">
      <c r="B3" s="182" t="s">
        <v>248</v>
      </c>
      <c r="C3" s="183" t="s">
        <v>71</v>
      </c>
      <c r="D3" s="184" t="s">
        <v>287</v>
      </c>
      <c r="H3" s="172" t="s">
        <v>283</v>
      </c>
      <c r="I3" s="172"/>
      <c r="J3" s="172"/>
      <c r="K3" s="172"/>
      <c r="L3" s="172"/>
      <c r="M3" s="172"/>
      <c r="N3" s="172"/>
      <c r="O3" s="172"/>
    </row>
    <row r="4" spans="2:15" ht="30.75" thickBot="1">
      <c r="B4" s="185" t="s">
        <v>65</v>
      </c>
      <c r="C4" s="186" t="s">
        <v>249</v>
      </c>
      <c r="D4" s="187" t="s">
        <v>288</v>
      </c>
      <c r="H4" s="172" t="s">
        <v>285</v>
      </c>
      <c r="I4" s="172"/>
      <c r="J4" s="172"/>
      <c r="K4" s="172"/>
      <c r="L4" s="172"/>
      <c r="M4" s="172"/>
      <c r="N4" s="172"/>
      <c r="O4" s="172"/>
    </row>
    <row r="5" spans="2:15" ht="15" hidden="1" thickBot="1">
      <c r="B5" s="156" t="s">
        <v>250</v>
      </c>
      <c r="C5" s="134">
        <v>200</v>
      </c>
      <c r="D5" s="188"/>
      <c r="E5" s="129">
        <f>IF(D5="x",C5,"")</f>
      </c>
      <c r="H5" s="172"/>
      <c r="I5" s="172"/>
      <c r="J5" s="172"/>
      <c r="K5" s="172"/>
      <c r="L5" s="172"/>
      <c r="M5" s="172"/>
      <c r="N5" s="172"/>
      <c r="O5" s="172"/>
    </row>
    <row r="6" spans="2:15" ht="15" thickBot="1">
      <c r="B6" s="156" t="s">
        <v>292</v>
      </c>
      <c r="C6" s="134" t="s">
        <v>286</v>
      </c>
      <c r="D6" s="92"/>
      <c r="E6" s="129">
        <f>IF(D6="","",IF(D6&lt;300,200,IF(D6&gt;900,0,((-1/3)*D6)+300)))</f>
      </c>
      <c r="H6" s="172" t="s">
        <v>284</v>
      </c>
      <c r="I6" s="172"/>
      <c r="J6" s="172"/>
      <c r="K6" s="172"/>
      <c r="L6" s="172"/>
      <c r="M6" s="172"/>
      <c r="N6" s="172"/>
      <c r="O6" s="172"/>
    </row>
    <row r="7" spans="2:15" ht="15" hidden="1" thickBot="1">
      <c r="B7" s="156" t="s">
        <v>251</v>
      </c>
      <c r="C7" s="134">
        <v>0</v>
      </c>
      <c r="D7" s="189"/>
      <c r="E7" s="129">
        <f>IF(D7="x",C7,"")</f>
      </c>
      <c r="H7" s="173"/>
      <c r="I7" s="173"/>
      <c r="J7" s="173"/>
      <c r="K7" s="173"/>
      <c r="L7" s="173"/>
      <c r="M7" s="173"/>
      <c r="N7" s="173"/>
      <c r="O7" s="173"/>
    </row>
    <row r="8" spans="2:4" ht="14.25">
      <c r="B8" s="140" t="s">
        <v>90</v>
      </c>
      <c r="C8" s="141"/>
      <c r="D8" s="190">
        <f>IF(SUM(E5:E7)&gt;200,200,SUM(E5:E7))</f>
        <v>0</v>
      </c>
    </row>
    <row r="9" ht="14.25"/>
    <row r="10" spans="2:5" ht="14.25">
      <c r="B10" s="230" t="s">
        <v>293</v>
      </c>
      <c r="E10" s="129"/>
    </row>
    <row r="11" spans="2:4" ht="14.25" customHeight="1">
      <c r="B11" s="191"/>
      <c r="C11" s="120"/>
      <c r="D11" s="120"/>
    </row>
    <row r="12" ht="14.25">
      <c r="B12" s="191"/>
    </row>
    <row r="13" ht="14.25">
      <c r="B13" s="191"/>
    </row>
    <row r="14" ht="14.25">
      <c r="B14" s="192"/>
    </row>
    <row r="17" ht="15" customHeight="1"/>
  </sheetData>
  <sheetProtection password="88C7" sheet="1" objects="1"/>
  <mergeCells count="5">
    <mergeCell ref="H7:O7"/>
    <mergeCell ref="H3:O3"/>
    <mergeCell ref="H4:O4"/>
    <mergeCell ref="H5:O5"/>
    <mergeCell ref="H6:O6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Henrich Pifko</dc:creator>
  <cp:keywords/>
  <dc:description/>
  <cp:lastModifiedBy>Henrich Pifko</cp:lastModifiedBy>
  <dcterms:created xsi:type="dcterms:W3CDTF">2014-09-24T22:53:44Z</dcterms:created>
  <dcterms:modified xsi:type="dcterms:W3CDTF">2014-11-08T12:10:48Z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