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10" activeTab="0"/>
  </bookViews>
  <sheets>
    <sheet name="CESBA" sheetId="1" r:id="rId1"/>
    <sheet name="Hodnotenie" sheetId="2" r:id="rId2"/>
    <sheet name="Kvalita miesta" sheetId="3" r:id="rId3"/>
    <sheet name="Plánovanie" sheetId="4" r:id="rId4"/>
    <sheet name="Energie" sheetId="5" r:id="rId5"/>
    <sheet name="Zdravie" sheetId="6" r:id="rId6"/>
    <sheet name="Materiály" sheetId="7" r:id="rId7"/>
  </sheets>
  <definedNames>
    <definedName name="_Toc324420014" localSheetId="3">'Plánovanie'!#REF!</definedName>
    <definedName name="_xlnm.Print_Area" localSheetId="0">'CESBA'!$A$1:$G$41</definedName>
    <definedName name="_xlnm.Print_Area" localSheetId="4">'Energie'!$A$1:$I$50</definedName>
    <definedName name="_xlnm.Print_Area" localSheetId="1">'Hodnotenie'!$A$1:$O$30</definedName>
    <definedName name="_xlnm.Print_Area" localSheetId="2">'Kvalita miesta'!$A$1:$K$46</definedName>
    <definedName name="_xlnm.Print_Area" localSheetId="6">'Materiály'!$A$1:$I$10</definedName>
    <definedName name="_xlnm.Print_Area" localSheetId="3">'Plánovanie'!$A$1:$I$61</definedName>
    <definedName name="_xlnm.Print_Area" localSheetId="5">'Zdravie'!$A$1:$J$49</definedName>
  </definedNames>
  <calcPr fullCalcOnLoad="1"/>
</workbook>
</file>

<file path=xl/comments1.xml><?xml version="1.0" encoding="utf-8"?>
<comments xmlns="http://schemas.openxmlformats.org/spreadsheetml/2006/main">
  <authors>
    <author>Henrich Pifko</author>
  </authors>
  <commentList>
    <comment ref="F6" authorId="0">
      <text>
        <r>
          <rPr>
            <b/>
            <sz val="8"/>
            <rFont val="Tahoma"/>
            <family val="0"/>
          </rPr>
          <t>Svetložlto podfarbené polia vypĺňa posudzovateľ...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Tu uveďte základné údaje o stavbe...</t>
        </r>
      </text>
    </comment>
    <comment ref="E4" authorId="0">
      <text>
        <r>
          <rPr>
            <sz val="8"/>
            <rFont val="Tahoma"/>
            <family val="0"/>
          </rPr>
          <t xml:space="preserve">?: manuál programu...
</t>
        </r>
      </text>
    </comment>
  </commentList>
</comments>
</file>

<file path=xl/comments2.xml><?xml version="1.0" encoding="utf-8"?>
<comments xmlns="http://schemas.openxmlformats.org/spreadsheetml/2006/main">
  <authors>
    <author>Henrich Pifko</author>
  </authors>
  <commentList>
    <comment ref="N5" authorId="0">
      <text>
        <r>
          <rPr>
            <b/>
            <sz val="9"/>
            <rFont val="Segoe UI"/>
            <family val="2"/>
          </rPr>
          <t>Povinné!</t>
        </r>
        <r>
          <rPr>
            <sz val="9"/>
            <rFont val="Segoe UI"/>
            <family val="2"/>
          </rPr>
          <t xml:space="preserve">
</t>
        </r>
      </text>
    </comment>
    <comment ref="O5" authorId="0">
      <text>
        <r>
          <rPr>
            <b/>
            <sz val="9"/>
            <rFont val="Segoe UI"/>
            <family val="2"/>
          </rPr>
          <t>Povinné!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Henrich Pifko</author>
  </authors>
  <commentList>
    <comment ref="F35" authorId="0">
      <text>
        <r>
          <rPr>
            <b/>
            <sz val="8"/>
            <rFont val="Tahoma"/>
            <family val="0"/>
          </rPr>
          <t>V (jedinom) relevantnom riadku zadajte "o" (optimum), "m" (minimum) alebo nič...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V (jedinom) relevantnom riadku zadajte "o" (optimum), "m" (minimum) alebo nič...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Henrich Pifko</author>
  </authors>
  <commentList>
    <comment ref="D1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9"/>
            <rFont val="Segoe UI"/>
            <family val="2"/>
          </rPr>
          <t>Stručný popis úprav...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Henrich Pifko</author>
  </authors>
  <commentList>
    <comment ref="D1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Študentská verzia: vždy "x"...
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Študentská verzia: vždy "x"...</t>
        </r>
        <r>
          <rPr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Ak MPT nebola počítaná, nič nezaškrtnúť...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Ak MPT nebola počítaná, nič nezaškrtnúť...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Študentská verzia: vždy "x"...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>Študentská verzia: vždy "x"...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9"/>
            <rFont val="Segoe UI"/>
            <family val="2"/>
          </rPr>
          <t xml:space="preserve">Vypočítaná MPT
</t>
        </r>
        <r>
          <rPr>
            <sz val="9"/>
            <rFont val="Segoe UI"/>
            <family val="2"/>
          </rPr>
          <t xml:space="preserve">
</t>
        </r>
      </text>
    </comment>
    <comment ref="F6" authorId="0">
      <text>
        <r>
          <rPr>
            <b/>
            <sz val="9"/>
            <rFont val="Segoe UI"/>
            <family val="2"/>
          </rPr>
          <t>Vypočítaná MPT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Henrich Pifko</author>
  </authors>
  <commentList>
    <comment ref="D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I4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<sst xmlns="http://schemas.openxmlformats.org/spreadsheetml/2006/main" count="500" uniqueCount="265">
  <si>
    <t>Číslo</t>
  </si>
  <si>
    <t>Max.body</t>
  </si>
  <si>
    <t>A</t>
  </si>
  <si>
    <t xml:space="preserve">Kvalita miesta a vybavenia </t>
  </si>
  <si>
    <t>max. 100</t>
  </si>
  <si>
    <t>Napojenie na verejnú hromadnú dopravu</t>
  </si>
  <si>
    <t xml:space="preserve"> P</t>
  </si>
  <si>
    <t> P</t>
  </si>
  <si>
    <t>Bicyklové stojiská</t>
  </si>
  <si>
    <t>B</t>
  </si>
  <si>
    <t>Kvalita plánovacieho procesu</t>
  </si>
  <si>
    <t>max. 200</t>
  </si>
  <si>
    <t xml:space="preserve">Architektonická súťaž a preverenie variantov </t>
  </si>
  <si>
    <t>P</t>
  </si>
  <si>
    <t>Definovanie overiteľných energetických a environ. cieľov</t>
  </si>
  <si>
    <t>Zjednodušený výpočet hospodárnosti v životnom cykle</t>
  </si>
  <si>
    <t xml:space="preserve">Produktový manažment - použitie vhodných stav. výrobkov </t>
  </si>
  <si>
    <t>Projektové hodnotenie a energetická optimalizácia projektu</t>
  </si>
  <si>
    <t xml:space="preserve">Informácia pre používateľa </t>
  </si>
  <si>
    <t>C</t>
  </si>
  <si>
    <t>Energie a zásobovanie</t>
  </si>
  <si>
    <t>max. 400</t>
  </si>
  <si>
    <t xml:space="preserve">Potreba energie na vykurovanie </t>
  </si>
  <si>
    <t xml:space="preserve">Potreba energie na vetranie a chladenie </t>
  </si>
  <si>
    <t xml:space="preserve">Primárna energia </t>
  </si>
  <si>
    <r>
      <t>Ekvivalent emisií CO</t>
    </r>
    <r>
      <rPr>
        <strike/>
        <vertAlign val="subscript"/>
        <sz val="11"/>
        <color indexed="8"/>
        <rFont val="Arial"/>
        <family val="2"/>
      </rPr>
      <t>2</t>
    </r>
    <r>
      <rPr>
        <sz val="11"/>
        <rFont val="Arial"/>
        <family val="2"/>
      </rPr>
      <t xml:space="preserve"> </t>
    </r>
  </si>
  <si>
    <t>Monitorovanie spotrieb energie</t>
  </si>
  <si>
    <t>Spotreba vody / využitie dažďovej vody</t>
  </si>
  <si>
    <t>D</t>
  </si>
  <si>
    <t>Zdravie a komfort</t>
  </si>
  <si>
    <t>Tepelná pohoda v letnom období</t>
  </si>
  <si>
    <t>Riadené vetranie hygiena a ochrana proti hluku</t>
  </si>
  <si>
    <t>E</t>
  </si>
  <si>
    <t>Stavebné materiály a konštrukcie</t>
  </si>
  <si>
    <t>max. 1000</t>
  </si>
  <si>
    <t>Kritérium A 1</t>
  </si>
  <si>
    <t xml:space="preserve">Typ dopravy a frekvencia </t>
  </si>
  <si>
    <t>Frekvencia</t>
  </si>
  <si>
    <t>Vzdialenosť</t>
  </si>
  <si>
    <t>Body</t>
  </si>
  <si>
    <t xml:space="preserve">mestská hromadná doprava (MHD) </t>
  </si>
  <si>
    <t>&lt; 30 min</t>
  </si>
  <si>
    <t>&lt; 300m</t>
  </si>
  <si>
    <t>&lt; 500m</t>
  </si>
  <si>
    <t>&lt; 60 min</t>
  </si>
  <si>
    <t xml:space="preserve">medzimestský autobus či vlaková stanica </t>
  </si>
  <si>
    <t>medzimestský autobus či vlaková stanica</t>
  </si>
  <si>
    <t>&lt; 1000m</t>
  </si>
  <si>
    <t>Získ.body</t>
  </si>
  <si>
    <t>Názov kritéria                                                                      P: povinné</t>
  </si>
  <si>
    <r>
      <t xml:space="preserve">          </t>
    </r>
    <r>
      <rPr>
        <b/>
        <sz val="11"/>
        <color indexed="9"/>
        <rFont val="Arial"/>
        <family val="2"/>
      </rPr>
      <t xml:space="preserve"> Súčet </t>
    </r>
  </si>
  <si>
    <t>&gt; 60 min</t>
  </si>
  <si>
    <t>&gt; 500m</t>
  </si>
  <si>
    <t>&gt; 1000m</t>
  </si>
  <si>
    <t>medzimestský autobus či vlak. stanica nie je či</t>
  </si>
  <si>
    <t>x</t>
  </si>
  <si>
    <t>Voľba</t>
  </si>
  <si>
    <t xml:space="preserve"> -dať "x"</t>
  </si>
  <si>
    <t>Spolu:</t>
  </si>
  <si>
    <t>Obchody s potravinami a spotrebným tovarom (potraviny, drogéria, lekáreň...)</t>
  </si>
  <si>
    <t>Škôlky a základné školy, jasle</t>
  </si>
  <si>
    <t>Zdravotnícke zariadenia (praktický lekár, zubár, poliklinika, nemocnica)</t>
  </si>
  <si>
    <t>Kostol a cirkevné zariadenia</t>
  </si>
  <si>
    <t>Služby (reštaurácie, bufety, kaderníctvo, pošta, banka, miestny úrad)</t>
  </si>
  <si>
    <t>Voľnočasové zariadenia –šport/kultúra/soc. zariadenia (ihriská, dom kultúry...)</t>
  </si>
  <si>
    <t>Dostupnosť prírodného prostredia - (parky, lesoparky, lesy)</t>
  </si>
  <si>
    <t>Posúdenie udržateľnosti architektúry</t>
  </si>
  <si>
    <t>Názov stavby:</t>
  </si>
  <si>
    <t>Lokalita:</t>
  </si>
  <si>
    <t>(max. 1000 bodov)</t>
  </si>
  <si>
    <t xml:space="preserve">Kritérium A 2 </t>
  </si>
  <si>
    <t>Na základe projektu realizovaného v rámci operačného programu CENTRAL EUROPE a spolufinancovaného Európskym fondom pre regionálny rozvoj.</t>
  </si>
  <si>
    <t>V rámci vedeckej úlohy VEGA Architektúra a urb. 2020 - smerovanie k takmer nulovému energetickému štandardu, schválenej pod číslom 1/0559/13.</t>
  </si>
  <si>
    <t>Autori: Lorant Krajcsovics, Henrich Pifko, Tatiana Pifková a i. CESBA Tool: konzorcium CESBA. SK verzia: L. Krajcsovics. SW implementácia: H.Pifko.</t>
  </si>
  <si>
    <t>a2k20</t>
  </si>
  <si>
    <r>
      <t>A</t>
    </r>
    <r>
      <rPr>
        <sz val="6"/>
        <color indexed="9"/>
        <rFont val="Arial"/>
        <family val="2"/>
      </rPr>
      <t xml:space="preserve"> </t>
    </r>
    <r>
      <rPr>
        <sz val="6"/>
        <color indexed="50"/>
        <rFont val="Arial"/>
        <family val="2"/>
      </rPr>
      <t>B</t>
    </r>
    <r>
      <rPr>
        <sz val="6"/>
        <color indexed="9"/>
        <rFont val="Arial"/>
        <family val="2"/>
      </rPr>
      <t xml:space="preserve"> </t>
    </r>
    <r>
      <rPr>
        <sz val="6"/>
        <color indexed="13"/>
        <rFont val="Arial"/>
        <family val="2"/>
      </rPr>
      <t>C</t>
    </r>
    <r>
      <rPr>
        <sz val="6"/>
        <color indexed="9"/>
        <rFont val="Arial"/>
        <family val="2"/>
      </rPr>
      <t xml:space="preserve"> </t>
    </r>
    <r>
      <rPr>
        <sz val="6"/>
        <color indexed="52"/>
        <rFont val="Arial"/>
        <family val="2"/>
      </rPr>
      <t>D</t>
    </r>
    <r>
      <rPr>
        <sz val="6"/>
        <color indexed="9"/>
        <rFont val="Arial"/>
        <family val="2"/>
      </rPr>
      <t xml:space="preserve"> </t>
    </r>
    <r>
      <rPr>
        <sz val="6"/>
        <color indexed="53"/>
        <rFont val="Arial"/>
        <family val="2"/>
      </rPr>
      <t>E</t>
    </r>
  </si>
  <si>
    <t>Kritérium A 3</t>
  </si>
  <si>
    <t xml:space="preserve">Počet bicyklových stojiskových miest </t>
  </si>
  <si>
    <t>Minimum (15 b.)</t>
  </si>
  <si>
    <t>Optimum</t>
  </si>
  <si>
    <t>(25 b.)</t>
  </si>
  <si>
    <r>
      <t>Rodinný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</si>
  <si>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40 m</t>
    </r>
    <r>
      <rPr>
        <vertAlign val="superscript"/>
        <sz val="11"/>
        <rFont val="Arial"/>
        <family val="2"/>
      </rPr>
      <t>2</t>
    </r>
  </si>
  <si>
    <r>
      <t>30 m</t>
    </r>
    <r>
      <rPr>
        <vertAlign val="superscript"/>
        <sz val="11"/>
        <rFont val="Arial"/>
        <family val="2"/>
      </rPr>
      <t>2</t>
    </r>
  </si>
  <si>
    <r>
      <t>Bytový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</si>
  <si>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50 m</t>
    </r>
    <r>
      <rPr>
        <vertAlign val="superscript"/>
        <sz val="11"/>
        <rFont val="Arial"/>
        <family val="2"/>
      </rPr>
      <t>2</t>
    </r>
  </si>
  <si>
    <t>Admin. budova: odstavné miesta na zamestnanca / návštevníka</t>
  </si>
  <si>
    <t>0,2 / 0,1</t>
  </si>
  <si>
    <t>0,4 / 0,2</t>
  </si>
  <si>
    <t>Materská škola: odstavné miesta na dieťa / pedagóga</t>
  </si>
  <si>
    <t>0,1 / 0,5</t>
  </si>
  <si>
    <t>0,2 / 0,9</t>
  </si>
  <si>
    <t>Základná škola: odstavné miesta na žiaka / pedagóga</t>
  </si>
  <si>
    <t>0,1 / 0,2</t>
  </si>
  <si>
    <t>0,2 / 0,6</t>
  </si>
  <si>
    <t>Stredná škola: odstavné miesta na žiaka / pedagóga</t>
  </si>
  <si>
    <t>0,6 / 0,2</t>
  </si>
  <si>
    <t>0,9 / 0,6</t>
  </si>
  <si>
    <t>Domov dôchodcov: odstavné miesta na zamestnanca / obyvateľa</t>
  </si>
  <si>
    <t>0,2 / 0,05</t>
  </si>
  <si>
    <t>0,4 / 0,1</t>
  </si>
  <si>
    <t>Sála (lokálne využitie): odst. miesta na zamestnanca / návštevníka</t>
  </si>
  <si>
    <t>Sála (lokálne a redionálne využitie): miesta na zam. / návštevníka</t>
  </si>
  <si>
    <t>0,4 / 0,15</t>
  </si>
  <si>
    <t>Sála (nadregionálne využitie): odst. miesta na zam. / návštevníka</t>
  </si>
  <si>
    <t>0,2 / 0,02</t>
  </si>
  <si>
    <t>0,4 / 0,05</t>
  </si>
  <si>
    <t>Profil udržateľnosti:</t>
  </si>
  <si>
    <t>Kvalita miesta a vybavenia</t>
  </si>
  <si>
    <t>Kritérium B 1</t>
  </si>
  <si>
    <t>(max. 60)</t>
  </si>
  <si>
    <t>Existuje dokumentácia k rozhodnutiu o voľbe variantu?</t>
  </si>
  <si>
    <t>Výber variantu obsahuje: Urbanistický kontext</t>
  </si>
  <si>
    <t>Dostupnosť a doprava (vyvolaná dopravná záťaž)</t>
  </si>
  <si>
    <t>Záber pôdy - kvalita pôdy (bonita)</t>
  </si>
  <si>
    <t>Energetická hospodárnosť</t>
  </si>
  <si>
    <t>Použitie ekologických materiálov</t>
  </si>
  <si>
    <t>Kritérium B 2</t>
  </si>
  <si>
    <t>(max. 20)</t>
  </si>
  <si>
    <t>Ciele sú pevne (a písomne) stanovené podľa jedného z týchto variantov:</t>
  </si>
  <si>
    <t>Variant 3: Doklad k jednotlivým kritériám (viď vyššie), napr. výpočet potreby tepla, primárna energia atď.</t>
  </si>
  <si>
    <t>Kritérium B 3</t>
  </si>
  <si>
    <t>(max. 40)</t>
  </si>
  <si>
    <t>Kritérium B 4</t>
  </si>
  <si>
    <t>Kritérium B 5</t>
  </si>
  <si>
    <t>Požiadavky na energetickú hospodárnosť</t>
  </si>
  <si>
    <t>Sprevádzanie projektu počas realizácie:</t>
  </si>
  <si>
    <t>Kritérium B 6</t>
  </si>
  <si>
    <t>(max. 25)</t>
  </si>
  <si>
    <t>Kritérium C 1</t>
  </si>
  <si>
    <t>(max.100)</t>
  </si>
  <si>
    <t>Kritérium C 2</t>
  </si>
  <si>
    <t>Kritérium C 3</t>
  </si>
  <si>
    <t>(max.125)</t>
  </si>
  <si>
    <t>Kritérium C 4</t>
  </si>
  <si>
    <t>(max. 75)</t>
  </si>
  <si>
    <t>Kritérium C 5</t>
  </si>
  <si>
    <t>(max. 10)</t>
  </si>
  <si>
    <t>Kritérium C 6</t>
  </si>
  <si>
    <t>Využitie dažďovej vody v exteriéri (použitie dažďovej vody (napr. v nádrži) pre vonkajšie potreby, typicky na zalievanie zelene).</t>
  </si>
  <si>
    <t>Kritérium D 2</t>
  </si>
  <si>
    <t>Kritérium D 3</t>
  </si>
  <si>
    <r>
      <t>Intenzita osvetlenia: minimálne 80% z celkovej pracovnej plochy má požadovanú min. hodnotu činiteľa denného osvetlenia 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 ≥ 1,5% (bočné osvetlenie), resp.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≥ 5%  (horné osvetlenie).</t>
    </r>
  </si>
  <si>
    <t>Výhľad: z každého pracovného miesta je  zabezpečený  vizuálny  kontakt  s exteriérom.</t>
  </si>
  <si>
    <t>Regulácia jasu z priameho slnečného žiarenia: inštalované regulovateľné  solárne tieniace zariadenia umožňujúce reguláciu priameho slnečného jasu  bez zásadného  zníženia intenzity difúzneho svetla.</t>
  </si>
  <si>
    <t>Intenzita umelého osvetlenia: zabezpečenie požadovanej intenzity umelého osvetlenia na pracovnej ploche  pre konkrétny typ práce  min. v intenzite podľa požiadaviek normy  (300 - 500 lx).</t>
  </si>
  <si>
    <t>Regulácia  osvetlenia: automatická riadenie osvetlenia  na pracovisku v závislosti od jeho vyťaženosti.</t>
  </si>
  <si>
    <t>Eliminácia priameho a odrazeného oslnenia: od pracovných zariadení (monitorov, pracovných plôch), ako i od samotných svietidiel.</t>
  </si>
  <si>
    <t>Kritérium E1</t>
  </si>
  <si>
    <t>(max.200)</t>
  </si>
  <si>
    <t>Stručný popis stavby:</t>
  </si>
  <si>
    <t>Definovanie overiteľných energetických a environmentálnych cieľov</t>
  </si>
  <si>
    <t>Produktový manažment - použitie vhodných stavebných výrobkov</t>
  </si>
  <si>
    <t>Projektové hodnotenie a energetická optimalizácia projektu - činnosť:</t>
  </si>
  <si>
    <t>Informácia pre používateľa</t>
  </si>
  <si>
    <t>Rovnomernosť osvetlenia: dodržané rovnomerné rozloženie svetla v celej ploche  s hodnotou 0,2.</t>
  </si>
  <si>
    <r>
      <t>MPT</t>
    </r>
    <r>
      <rPr>
        <sz val="6"/>
        <rFont val="Arial"/>
        <family val="2"/>
      </rPr>
      <t>VYK</t>
    </r>
    <r>
      <rPr>
        <sz val="11"/>
        <rFont val="Arial"/>
        <family val="2"/>
      </rPr>
      <t>:</t>
    </r>
  </si>
  <si>
    <t>Autor(i), akad.rok:</t>
  </si>
  <si>
    <t>mestská hromadná doprava (MHD) alebo bez (MHD)</t>
  </si>
  <si>
    <t>(max.120)</t>
  </si>
  <si>
    <t>Kvalita miesta</t>
  </si>
  <si>
    <t>Energie</t>
  </si>
  <si>
    <t>Zdravie</t>
  </si>
  <si>
    <t>Materiály</t>
  </si>
  <si>
    <t>Plánovanie</t>
  </si>
  <si>
    <t>Bola (je) realizovaná architektonická súťaž?</t>
  </si>
  <si>
    <t>spolu 20</t>
  </si>
  <si>
    <t>Využitie recyklovateľných materiálov (aspoň 50%konštrukcií)</t>
  </si>
  <si>
    <t>Prevádzková hospodárnosť - v C1 minimálne 50 bodov</t>
  </si>
  <si>
    <t>Orientačné posúdenie rozpočtových nákladov variant stavby</t>
  </si>
  <si>
    <t>Úsporná dispozícia - podiel komunikácií a pomocných priestorov max. 25%</t>
  </si>
  <si>
    <t>Zistenie environmentálnych vlastností navrhnutých stavebných materiálov:</t>
  </si>
  <si>
    <t>aspoň pre 75% materiálov stavby</t>
  </si>
  <si>
    <t>aspoň pre 50% materiálov stavby</t>
  </si>
  <si>
    <t>aspoň pre časť materiálov stavby</t>
  </si>
  <si>
    <t>Boli v projektev alternatívach posúdené environmentálne vlastnosti materiálov?</t>
  </si>
  <si>
    <t>Variant 1: Hodnotenie budovy s nástrojom CESBA, porovnanie zadanie-projekt (celkový počet bodov)</t>
  </si>
  <si>
    <t>Variant 2: Hodnotenie budovy s nástrojom CESBA, porovnanie zadanie-projekt (celkový počet bodov a počty bodov v jednotlivých 5 kategóriách)</t>
  </si>
  <si>
    <t>Definovanie lokalitného programu s veľkosťami priestorov a požiadavkami na kvalitu prostredia v nich</t>
  </si>
  <si>
    <t>Posúdenie možného výskytu tepelných mostov a ich minimalizácia</t>
  </si>
  <si>
    <t>Definovanie požiadaviek na tepelnotechnické parametre konštrukcií, súčiniteľ prechodu tepla stien, strechy a podlahy, hodnoty Uf, Ug, g pri oknách, účinnosť rekuperačného výmenníka, tesnosť (vzduchová priepustnosť) konštrukcií...</t>
  </si>
  <si>
    <t>Zrealizovaný výpočet potreby tepla na vykurovanie (viď C1)</t>
  </si>
  <si>
    <t>Zistenie potreby teplej vody a potreby energie na jej ohrev</t>
  </si>
  <si>
    <t>Použitie energeticky úsporného osvetlenia a spotrebičov</t>
  </si>
  <si>
    <t>Odporúčania pre realizáciu BDT a kontroly TM termovíziou</t>
  </si>
  <si>
    <t xml:space="preserve">Uvedenie špecifík užívania pre danú budovu </t>
  </si>
  <si>
    <r>
      <t>Merná potreba tepla na vykurovanie ≤ 15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</t>
    </r>
  </si>
  <si>
    <t>Merná potreba tepla na vykurovanie &gt; 50 kWh/m2a</t>
  </si>
  <si>
    <t>Potreba energie na vetranie a chladenie</t>
  </si>
  <si>
    <t xml:space="preserve">Pohyblivé vonkajšie tienenie veľkých zasklených plôch </t>
  </si>
  <si>
    <t>Tienenie zasklených plôch v lete konštrukciami stavby</t>
  </si>
  <si>
    <t>Vetranie s využitím predchladnia vetracieho vzduchu zeminou /vodou</t>
  </si>
  <si>
    <t>Zlepšenie mikroklímy pri budove (zelené plochy, vegetačná strecha...)</t>
  </si>
  <si>
    <t>Dokumentované pasívne využitie solárnej energie</t>
  </si>
  <si>
    <t>Použitie teplovodných solárnych kolektorov a/alebo tepelných čerpadiel</t>
  </si>
  <si>
    <t>Primárna energia  - obnoviteľné zdroje energie</t>
  </si>
  <si>
    <t>Použitie fotovoltiky (PV) v integrácii s architektonickým konceptom</t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</si>
  <si>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úmerný potrebe primárnej energie</t>
    </r>
  </si>
  <si>
    <t>podľa C3</t>
  </si>
  <si>
    <t>Samostatné zisťovanie spotreby energie na rôzne účely</t>
  </si>
  <si>
    <t xml:space="preserve">Kritérium D 1   </t>
  </si>
  <si>
    <t>podľa C2</t>
  </si>
  <si>
    <t>Výpočtom preukázané prekročenie teploty 25° najviac po dobu 10%  užívania</t>
  </si>
  <si>
    <t xml:space="preserve">Použitie opatrení pre zabezpečenie letnej tepelnej pohody </t>
  </si>
  <si>
    <t xml:space="preserve">Uvedenie a dodržanie minimálnej požadovanej vzduchovej nepriezvučnosti deliacich konštrukcií. </t>
  </si>
  <si>
    <t xml:space="preserve">Dokumentovanie opatrení proti prenosu hluku z technologických zariadení a medzi susednými miestnosťami. </t>
  </si>
  <si>
    <t>Dokumentovanie opatrení proti prenosu hluku z exteriéru</t>
  </si>
  <si>
    <t>Použitie "ekologických" materiálov (náhrada posúdenia OI3 )</t>
  </si>
  <si>
    <t>Použitie "prírodných", minimálne spracovaných stavebných materiálov z miestnych zdrojov na podstatné konštrukcie (nosné konštrukcie, tepelné izolácie...)</t>
  </si>
  <si>
    <t>Použitie materiálov bez negatívnych vplyvov na vnútorné prostredie (nie PVC, bez formaldehydu, bezpečné pri prevádzke...)</t>
  </si>
  <si>
    <t>Využitie stavebných materiálov s malými vplyvmi na životné prostredie (napr. vápennopieskové tehly...)</t>
  </si>
  <si>
    <t>Využitie recyklovaných materiálov (napríklad celulózová izolácia), obnovovaných budov či území "brownfields"</t>
  </si>
  <si>
    <t>heslo: henolorant</t>
  </si>
  <si>
    <t>Zdôvodnené využitie biomasy a/alebo iných OZE (vrátane PV mimo budovy)</t>
  </si>
  <si>
    <t>(pôvodný stav)</t>
  </si>
  <si>
    <t>(navrhovaný stav)</t>
  </si>
  <si>
    <t>Prílohy:</t>
  </si>
  <si>
    <t>Kópia podstatných častí PD s vyznačením zmien.</t>
  </si>
  <si>
    <t>Stav:</t>
  </si>
  <si>
    <t>Pôvodný</t>
  </si>
  <si>
    <t>Navrhovaný</t>
  </si>
  <si>
    <t>Hodnotenie A</t>
  </si>
  <si>
    <t>Hodnotenie B</t>
  </si>
  <si>
    <t>OI3 ekologický index obálky (resp. celkovej hmoty) budovy **</t>
  </si>
  <si>
    <t>** V tejto verzii nahradené zjednodušeným posúdením stavebných materiálov</t>
  </si>
  <si>
    <t>Riadené vetranie, hygiena a ochrana proti hluku</t>
  </si>
  <si>
    <t>Hodnotenie alt. A:</t>
  </si>
  <si>
    <t>Hodnotenie alt. B: *</t>
  </si>
  <si>
    <t>Denné osvetlenie *</t>
  </si>
  <si>
    <t>* V tejto verzii neposudzujeme, nahradené paušálnou hodnotou...</t>
  </si>
  <si>
    <t>Popis navrhovaných úprav (B):</t>
  </si>
  <si>
    <t>Hodnotenie udržateľnosti - plnenie kritérií:</t>
  </si>
  <si>
    <t>*  V tejto verzii neposudzujeme, nahradené paušálnou hodnotou...</t>
  </si>
  <si>
    <r>
      <t>Merná potreba tepla na vykurovanie medzi 15 a 50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- uviesť hodnotu!</t>
    </r>
  </si>
  <si>
    <t xml:space="preserve"> "m" / "o"</t>
  </si>
  <si>
    <t>body</t>
  </si>
  <si>
    <t xml:space="preserve"> Povinné</t>
  </si>
  <si>
    <t>Posúdil (meno), dátum:</t>
  </si>
  <si>
    <r>
      <t>* Hodnotenie</t>
    </r>
    <r>
      <rPr>
        <sz val="9"/>
        <rFont val="Arial"/>
        <family val="2"/>
      </rPr>
      <t xml:space="preserve"> "B" </t>
    </r>
    <r>
      <rPr>
        <sz val="10"/>
        <rFont val="Arial"/>
        <family val="2"/>
      </rPr>
      <t xml:space="preserve">doplnené pre seminár predmetu Architektúra a prostredie II </t>
    </r>
  </si>
  <si>
    <t>Zmiernenie vplyvov klimatickej zmeny a funkcia do vzdialenosti 500 m *</t>
  </si>
  <si>
    <t>* Upravené...</t>
  </si>
  <si>
    <t>Zachytávanie dažďovej vody v exteriéri (použitie dažďovej vody v nádrži pre zalievanie zelene).</t>
  </si>
  <si>
    <t>Zelená strecha (vybudovanie vegetačnej strechy na celej streche (či aspoň na polovici jej plochy), minimálne 7 cm  substrátu).</t>
  </si>
  <si>
    <t>(max.40)</t>
  </si>
  <si>
    <t>Adaptačné opatrenia a dostupnosť služieb</t>
  </si>
  <si>
    <t>Polia pre vypĺňanie</t>
  </si>
  <si>
    <t>Povinné</t>
  </si>
  <si>
    <t>Potreba energie na vykurovanie *</t>
  </si>
  <si>
    <t>Ekvivalent emisií CO2 **</t>
  </si>
  <si>
    <t>Monitorovanie spotrieb energie **</t>
  </si>
  <si>
    <t>** V tejto verzii neposudzujeme, nahrádzané paušálnou hodnotou...</t>
  </si>
  <si>
    <t>*  Len ak je príslušná hodnota vypočítaná...</t>
  </si>
  <si>
    <t>max.</t>
  </si>
  <si>
    <t xml:space="preserve">Stavebné materiály a konštrukcie  </t>
  </si>
  <si>
    <t>(kópia z hárka "Materiály" pre tlač)</t>
  </si>
  <si>
    <t>Do tejto tabuľky nič nezapisujte, je iba kópiou tabuľky  z hárku Materiály   (len kvôli kompaktnejšej tlači) - vyplňte ju na hárku Materiály!</t>
  </si>
  <si>
    <t>Tento hárok netlačte, tabuľka sa vytlačí s predchádzajúcim hárkom...</t>
  </si>
  <si>
    <t>Zachytávanie dažďovej vody v terénnych priehlbniach.</t>
  </si>
  <si>
    <t>Vzrastlá vegetácia na nezastavenej časti pozemku (min. 40% plochy, pôdorysný priemet koruny stromov a krovín)</t>
  </si>
  <si>
    <t>Použitie úsporných vodovodných batérií ( max. 1,9 liter / minútu ) a kuchynských bartérií ( max. 4,2 liter / minúta).</t>
  </si>
  <si>
    <t>Použitie pisoárov s infračerveným snímačom s prietokom ( max 0,5 liter / minutu).</t>
  </si>
  <si>
    <t>Toaleta na dvojité splachovanie resp. Stop tlačidlo (maximálne množstvo vody na splachovanie 4,0 / 2,0 litra / na spláchnutie).</t>
  </si>
  <si>
    <t>Použitie spŕch s maximálnym prietokom ( 7,5 litra / minutu).</t>
  </si>
  <si>
    <r>
      <t>Zelená strecha</t>
    </r>
    <r>
      <rPr>
        <sz val="10"/>
        <color indexed="8"/>
        <rFont val="Arial"/>
        <family val="2"/>
      </rPr>
      <t xml:space="preserve"> </t>
    </r>
    <r>
      <rPr>
        <sz val="11"/>
        <rFont val="Arial"/>
        <family val="2"/>
      </rPr>
      <t>(vybudovanie vegetačnej strechy na celej streche (či aspoň na časti jej plochy – s pomerným bodovaním), minimálne 7 cm  substrátu).</t>
    </r>
  </si>
  <si>
    <t>CESBA Tool SK 0.1.7 - študentská verzia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</si>
</sst>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7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trike/>
      <vertAlign val="subscript"/>
      <sz val="11"/>
      <color indexed="8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22"/>
      <color indexed="22"/>
      <name val="Arial Black"/>
      <family val="2"/>
    </font>
    <font>
      <sz val="6"/>
      <color indexed="9"/>
      <name val="Arial"/>
      <family val="2"/>
    </font>
    <font>
      <sz val="6"/>
      <color indexed="11"/>
      <name val="Arial"/>
      <family val="2"/>
    </font>
    <font>
      <sz val="6"/>
      <color indexed="50"/>
      <name val="Arial"/>
      <family val="2"/>
    </font>
    <font>
      <sz val="6"/>
      <color indexed="52"/>
      <name val="Arial"/>
      <family val="2"/>
    </font>
    <font>
      <sz val="6"/>
      <color indexed="13"/>
      <name val="Arial"/>
      <family val="2"/>
    </font>
    <font>
      <sz val="6"/>
      <color indexed="53"/>
      <name val="Arial"/>
      <family val="2"/>
    </font>
    <font>
      <sz val="11"/>
      <color indexed="22"/>
      <name val="Arial"/>
      <family val="2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11"/>
      <color indexed="22"/>
      <name val="Arial"/>
      <family val="2"/>
    </font>
    <font>
      <b/>
      <sz val="11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"/>
      <color indexed="55"/>
      <name val="Arial"/>
      <family val="2"/>
    </font>
    <font>
      <b/>
      <sz val="12"/>
      <color indexed="22"/>
      <name val="Arial"/>
      <family val="2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7"/>
      <color theme="0" tint="-0.24997000396251678"/>
      <name val="Arial"/>
      <family val="2"/>
    </font>
    <font>
      <b/>
      <sz val="12"/>
      <color theme="0" tint="-0.1499900072813034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justify" wrapText="1"/>
    </xf>
    <xf numFmtId="0" fontId="1" fillId="34" borderId="11" xfId="0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1" fillId="35" borderId="17" xfId="0" applyFont="1" applyFill="1" applyBorder="1" applyAlignment="1">
      <alignment horizontal="justify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1" fillId="36" borderId="11" xfId="0" applyFont="1" applyFill="1" applyBorder="1" applyAlignment="1">
      <alignment horizontal="justify"/>
    </xf>
    <xf numFmtId="0" fontId="1" fillId="36" borderId="12" xfId="0" applyFont="1" applyFill="1" applyBorder="1" applyAlignment="1">
      <alignment horizontal="justify" wrapText="1"/>
    </xf>
    <xf numFmtId="0" fontId="1" fillId="37" borderId="11" xfId="0" applyFont="1" applyFill="1" applyBorder="1" applyAlignment="1">
      <alignment horizontal="justify"/>
    </xf>
    <xf numFmtId="0" fontId="1" fillId="37" borderId="12" xfId="0" applyFont="1" applyFill="1" applyBorder="1" applyAlignment="1">
      <alignment horizontal="justify" wrapText="1"/>
    </xf>
    <xf numFmtId="0" fontId="1" fillId="38" borderId="11" xfId="0" applyFont="1" applyFill="1" applyBorder="1" applyAlignment="1">
      <alignment horizontal="justify"/>
    </xf>
    <xf numFmtId="0" fontId="1" fillId="38" borderId="12" xfId="0" applyFont="1" applyFill="1" applyBorder="1" applyAlignment="1">
      <alignment horizontal="justify" wrapText="1"/>
    </xf>
    <xf numFmtId="0" fontId="1" fillId="39" borderId="11" xfId="0" applyFont="1" applyFill="1" applyBorder="1" applyAlignment="1">
      <alignment horizontal="justify"/>
    </xf>
    <xf numFmtId="0" fontId="1" fillId="39" borderId="12" xfId="0" applyFont="1" applyFill="1" applyBorder="1" applyAlignment="1">
      <alignment horizontal="justify" wrapText="1"/>
    </xf>
    <xf numFmtId="0" fontId="1" fillId="36" borderId="18" xfId="0" applyFont="1" applyFill="1" applyBorder="1" applyAlignment="1">
      <alignment horizontal="justify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justify" vertical="top"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justify" vertical="top" wrapText="1"/>
    </xf>
    <xf numFmtId="0" fontId="1" fillId="36" borderId="21" xfId="0" applyFont="1" applyFill="1" applyBorder="1" applyAlignment="1">
      <alignment horizontal="justify" vertical="top" wrapText="1"/>
    </xf>
    <xf numFmtId="0" fontId="1" fillId="36" borderId="19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" fillId="37" borderId="19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justify" vertical="top" wrapText="1"/>
    </xf>
    <xf numFmtId="0" fontId="1" fillId="37" borderId="11" xfId="0" applyFont="1" applyFill="1" applyBorder="1" applyAlignment="1">
      <alignment horizontal="justify" vertical="top" wrapText="1"/>
    </xf>
    <xf numFmtId="0" fontId="1" fillId="40" borderId="18" xfId="0" applyFont="1" applyFill="1" applyBorder="1" applyAlignment="1">
      <alignment horizontal="justify" vertical="top" wrapText="1"/>
    </xf>
    <xf numFmtId="0" fontId="1" fillId="40" borderId="19" xfId="0" applyFont="1" applyFill="1" applyBorder="1" applyAlignment="1">
      <alignment horizontal="center" vertical="top" wrapText="1"/>
    </xf>
    <xf numFmtId="0" fontId="1" fillId="40" borderId="11" xfId="0" applyFont="1" applyFill="1" applyBorder="1" applyAlignment="1">
      <alignment horizontal="justify" vertical="top" wrapText="1"/>
    </xf>
    <xf numFmtId="0" fontId="1" fillId="40" borderId="12" xfId="0" applyFont="1" applyFill="1" applyBorder="1" applyAlignment="1">
      <alignment horizontal="center" vertical="top" wrapText="1"/>
    </xf>
    <xf numFmtId="0" fontId="1" fillId="40" borderId="11" xfId="0" applyFont="1" applyFill="1" applyBorder="1" applyAlignment="1">
      <alignment horizontal="left" vertical="top" wrapText="1"/>
    </xf>
    <xf numFmtId="0" fontId="1" fillId="40" borderId="1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" fillId="39" borderId="19" xfId="0" applyFont="1" applyFill="1" applyBorder="1" applyAlignment="1">
      <alignment horizontal="center" vertical="top" wrapText="1"/>
    </xf>
    <xf numFmtId="0" fontId="1" fillId="39" borderId="12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justify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7" borderId="11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center" vertical="top" wrapText="1"/>
    </xf>
    <xf numFmtId="0" fontId="2" fillId="37" borderId="24" xfId="0" applyFont="1" applyFill="1" applyBorder="1" applyAlignment="1">
      <alignment horizontal="justify" vertical="top" wrapText="1"/>
    </xf>
    <xf numFmtId="0" fontId="2" fillId="37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7" borderId="18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39" borderId="18" xfId="0" applyFont="1" applyFill="1" applyBorder="1" applyAlignment="1">
      <alignment vertical="top" wrapText="1"/>
    </xf>
    <xf numFmtId="0" fontId="1" fillId="39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9" fillId="35" borderId="0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34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1" fontId="9" fillId="35" borderId="0" xfId="0" applyNumberFormat="1" applyFont="1" applyFill="1" applyAlignment="1">
      <alignment horizontal="center"/>
    </xf>
    <xf numFmtId="0" fontId="0" fillId="0" borderId="0" xfId="0" applyBorder="1" applyAlignment="1">
      <alignment horizontal="right"/>
    </xf>
    <xf numFmtId="1" fontId="7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41" borderId="18" xfId="0" applyFont="1" applyFill="1" applyBorder="1" applyAlignment="1" applyProtection="1">
      <alignment horizontal="center"/>
      <protection locked="0"/>
    </xf>
    <xf numFmtId="0" fontId="2" fillId="41" borderId="18" xfId="0" applyFont="1" applyFill="1" applyBorder="1" applyAlignment="1" applyProtection="1">
      <alignment horizontal="center"/>
      <protection locked="0"/>
    </xf>
    <xf numFmtId="0" fontId="2" fillId="41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2" fillId="41" borderId="18" xfId="0" applyFont="1" applyFill="1" applyBorder="1" applyAlignment="1" applyProtection="1">
      <alignment horizontal="center" vertical="center"/>
      <protection locked="0"/>
    </xf>
    <xf numFmtId="0" fontId="2" fillId="41" borderId="22" xfId="0" applyFont="1" applyFill="1" applyBorder="1" applyAlignment="1" applyProtection="1">
      <alignment horizontal="center"/>
      <protection locked="0"/>
    </xf>
    <xf numFmtId="0" fontId="2" fillId="41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1" fontId="1" fillId="36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1" fillId="37" borderId="12" xfId="0" applyFont="1" applyFill="1" applyBorder="1" applyAlignment="1">
      <alignment horizontal="center" wrapText="1"/>
    </xf>
    <xf numFmtId="1" fontId="1" fillId="37" borderId="12" xfId="0" applyNumberFormat="1" applyFont="1" applyFill="1" applyBorder="1" applyAlignment="1">
      <alignment horizontal="center" wrapText="1"/>
    </xf>
    <xf numFmtId="0" fontId="1" fillId="38" borderId="12" xfId="0" applyFont="1" applyFill="1" applyBorder="1" applyAlignment="1">
      <alignment horizontal="center" wrapText="1"/>
    </xf>
    <xf numFmtId="1" fontId="1" fillId="38" borderId="12" xfId="0" applyNumberFormat="1" applyFont="1" applyFill="1" applyBorder="1" applyAlignment="1">
      <alignment horizontal="center" wrapText="1"/>
    </xf>
    <xf numFmtId="0" fontId="1" fillId="39" borderId="12" xfId="0" applyFont="1" applyFill="1" applyBorder="1" applyAlignment="1">
      <alignment horizontal="center" wrapText="1"/>
    </xf>
    <xf numFmtId="1" fontId="1" fillId="39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1" fontId="1" fillId="34" borderId="12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0" fontId="0" fillId="42" borderId="0" xfId="0" applyFill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right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41" borderId="24" xfId="0" applyFont="1" applyFill="1" applyBorder="1" applyAlignment="1" applyProtection="1">
      <alignment horizontal="center"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2" fillId="0" borderId="2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5" fillId="35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1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3" borderId="25" xfId="0" applyFill="1" applyBorder="1" applyAlignment="1" applyProtection="1">
      <alignment horizontal="right"/>
      <protection hidden="1"/>
    </xf>
    <xf numFmtId="0" fontId="0" fillId="43" borderId="25" xfId="0" applyFill="1" applyBorder="1" applyAlignment="1" applyProtection="1">
      <alignment horizontal="right" vertical="center"/>
      <protection hidden="1"/>
    </xf>
    <xf numFmtId="0" fontId="2" fillId="43" borderId="18" xfId="0" applyFont="1" applyFill="1" applyBorder="1" applyAlignment="1" applyProtection="1">
      <alignment horizontal="center" vertical="center"/>
      <protection/>
    </xf>
    <xf numFmtId="0" fontId="2" fillId="43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justify" vertical="top" wrapText="1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1" fontId="74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2" fillId="41" borderId="22" xfId="0" applyFont="1" applyFill="1" applyBorder="1" applyAlignment="1" applyProtection="1">
      <alignment horizontal="center"/>
      <protection locked="0"/>
    </xf>
    <xf numFmtId="0" fontId="2" fillId="41" borderId="11" xfId="0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1" fillId="36" borderId="22" xfId="0" applyFont="1" applyFill="1" applyBorder="1" applyAlignment="1">
      <alignment horizontal="center"/>
    </xf>
    <xf numFmtId="0" fontId="0" fillId="44" borderId="0" xfId="0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41" borderId="0" xfId="0" applyFont="1" applyFill="1" applyAlignment="1" applyProtection="1">
      <alignment horizontal="left"/>
      <protection hidden="1" locked="0"/>
    </xf>
    <xf numFmtId="0" fontId="0" fillId="41" borderId="0" xfId="0" applyFill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" fillId="35" borderId="0" xfId="0" applyFont="1" applyFill="1" applyAlignment="1" applyProtection="1">
      <alignment/>
      <protection hidden="1"/>
    </xf>
    <xf numFmtId="1" fontId="12" fillId="35" borderId="0" xfId="0" applyNumberFormat="1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75" fillId="35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indent="1"/>
      <protection hidden="1"/>
    </xf>
    <xf numFmtId="1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0" fillId="2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/>
    </xf>
    <xf numFmtId="0" fontId="2" fillId="43" borderId="18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/>
      <protection hidden="1"/>
    </xf>
    <xf numFmtId="0" fontId="76" fillId="0" borderId="0" xfId="0" applyFont="1" applyAlignment="1" applyProtection="1">
      <alignment/>
      <protection hidden="1"/>
    </xf>
    <xf numFmtId="0" fontId="36" fillId="0" borderId="0" xfId="0" applyFont="1" applyFill="1" applyBorder="1" applyAlignment="1">
      <alignment horizontal="justify" vertical="top" wrapText="1"/>
    </xf>
    <xf numFmtId="0" fontId="0" fillId="0" borderId="0" xfId="0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justify" vertical="top" wrapText="1"/>
      <protection/>
    </xf>
    <xf numFmtId="0" fontId="1" fillId="34" borderId="19" xfId="0" applyFont="1" applyFill="1" applyBorder="1" applyAlignment="1" applyProtection="1">
      <alignment horizontal="center" vertical="top" wrapText="1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justify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3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41" borderId="0" xfId="0" applyFont="1" applyFill="1" applyAlignment="1" applyProtection="1">
      <alignment horizontal="left" vertical="top" wrapText="1"/>
      <protection hidden="1" locked="0"/>
    </xf>
    <xf numFmtId="0" fontId="2" fillId="33" borderId="26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justify"/>
    </xf>
    <xf numFmtId="0" fontId="1" fillId="35" borderId="17" xfId="0" applyFont="1" applyFill="1" applyBorder="1" applyAlignment="1">
      <alignment horizontal="justify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36" borderId="20" xfId="0" applyFont="1" applyFill="1" applyBorder="1" applyAlignment="1">
      <alignment horizontal="justify" vertical="top" wrapText="1"/>
    </xf>
    <xf numFmtId="0" fontId="1" fillId="36" borderId="19" xfId="0" applyFont="1" applyFill="1" applyBorder="1" applyAlignment="1">
      <alignment horizontal="justify" vertical="top" wrapText="1"/>
    </xf>
    <xf numFmtId="0" fontId="1" fillId="36" borderId="13" xfId="0" applyFont="1" applyFill="1" applyBorder="1" applyAlignment="1">
      <alignment horizontal="justify" vertical="top" wrapText="1"/>
    </xf>
    <xf numFmtId="0" fontId="1" fillId="36" borderId="12" xfId="0" applyFont="1" applyFill="1" applyBorder="1" applyAlignment="1">
      <alignment horizontal="justify" vertical="top" wrapText="1"/>
    </xf>
    <xf numFmtId="0" fontId="2" fillId="41" borderId="18" xfId="0" applyFont="1" applyFill="1" applyBorder="1" applyAlignment="1" applyProtection="1">
      <alignment horizontal="center" vertical="center"/>
      <protection locked="0"/>
    </xf>
    <xf numFmtId="0" fontId="2" fillId="41" borderId="22" xfId="0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85"/>
          <c:h val="0.954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Hodnotenie!$S$3:$S$7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Hodnotenie!$T$3:$T$7</c:f>
              <c:numCache>
                <c:ptCount val="5"/>
                <c:pt idx="0">
                  <c:v>100</c:v>
                </c:pt>
                <c:pt idx="1">
                  <c:v>90</c:v>
                </c:pt>
                <c:pt idx="2">
                  <c:v>97.5</c:v>
                </c:pt>
                <c:pt idx="3">
                  <c:v>95</c:v>
                </c:pt>
                <c:pt idx="4">
                  <c:v>90</c:v>
                </c:pt>
              </c:numCache>
            </c:numRef>
          </c:val>
        </c:ser>
        <c:overlap val="100"/>
        <c:gapWidth val="0"/>
        <c:axId val="1308205"/>
        <c:axId val="11773846"/>
      </c:barChart>
      <c:catAx>
        <c:axId val="1308205"/>
        <c:scaling>
          <c:orientation val="minMax"/>
        </c:scaling>
        <c:axPos val="l"/>
        <c:delete val="1"/>
        <c:majorTickMark val="out"/>
        <c:minorTickMark val="none"/>
        <c:tickLblPos val="nextTo"/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b"/>
        <c:delete val="1"/>
        <c:majorTickMark val="out"/>
        <c:minorTickMark val="none"/>
        <c:tickLblPos val="nextTo"/>
        <c:crossAx val="1308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89825"/>
          <c:h val="0.935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Hodnotenie!$P$3:$P$7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Hodnotenie!$Q$3:$Q$7</c:f>
              <c:numCache>
                <c:ptCount val="5"/>
                <c:pt idx="0">
                  <c:v>100</c:v>
                </c:pt>
                <c:pt idx="1">
                  <c:v>90</c:v>
                </c:pt>
                <c:pt idx="2">
                  <c:v>97.5</c:v>
                </c:pt>
                <c:pt idx="3">
                  <c:v>95</c:v>
                </c:pt>
                <c:pt idx="4">
                  <c:v>90</c:v>
                </c:pt>
              </c:numCache>
            </c:numRef>
          </c:val>
        </c:ser>
        <c:overlap val="100"/>
        <c:gapWidth val="0"/>
        <c:axId val="38855751"/>
        <c:axId val="14157440"/>
      </c:barChart>
      <c:catAx>
        <c:axId val="38855751"/>
        <c:scaling>
          <c:orientation val="minMax"/>
        </c:scaling>
        <c:axPos val="l"/>
        <c:delete val="1"/>
        <c:majorTickMark val="out"/>
        <c:minorTickMark val="none"/>
        <c:tickLblPos val="nextTo"/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b"/>
        <c:delete val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png" /><Relationship Id="rId10" Type="http://schemas.openxmlformats.org/officeDocument/2006/relationships/hyperlink" Target="https://www.fa.stuba.sk/docs/ueea/up/CESBA_Tool_SK_Manual.pdf" TargetMode="External" /><Relationship Id="rId11" Type="http://schemas.openxmlformats.org/officeDocument/2006/relationships/hyperlink" Target="https://www.fa.stuba.sk/docs/ueea/up/CESBA_Tool_SK_Manual.pdf" TargetMode="External" /><Relationship Id="rId1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39</xdr:row>
      <xdr:rowOff>9525</xdr:rowOff>
    </xdr:from>
    <xdr:to>
      <xdr:col>5</xdr:col>
      <xdr:colOff>457200</xdr:colOff>
      <xdr:row>40</xdr:row>
      <xdr:rowOff>47625</xdr:rowOff>
    </xdr:to>
    <xdr:pic>
      <xdr:nvPicPr>
        <xdr:cNvPr id="1" name="Obraz 8" descr="logos_CEEUerdf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353300"/>
          <a:ext cx="2209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1609725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41052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0</xdr:rowOff>
    </xdr:from>
    <xdr:to>
      <xdr:col>6</xdr:col>
      <xdr:colOff>9525</xdr:colOff>
      <xdr:row>0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0"/>
          <a:ext cx="18669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</xdr:colOff>
      <xdr:row>39</xdr:row>
      <xdr:rowOff>19050</xdr:rowOff>
    </xdr:from>
    <xdr:to>
      <xdr:col>2</xdr:col>
      <xdr:colOff>371475</xdr:colOff>
      <xdr:row>39</xdr:row>
      <xdr:rowOff>419100</xdr:rowOff>
    </xdr:to>
    <xdr:pic>
      <xdr:nvPicPr>
        <xdr:cNvPr id="4" name="Obraz 9" descr="logo_cec5_24bit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73628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39</xdr:row>
      <xdr:rowOff>57150</xdr:rowOff>
    </xdr:from>
    <xdr:to>
      <xdr:col>2</xdr:col>
      <xdr:colOff>1219200</xdr:colOff>
      <xdr:row>40</xdr:row>
      <xdr:rowOff>0</xdr:rowOff>
    </xdr:to>
    <xdr:pic>
      <xdr:nvPicPr>
        <xdr:cNvPr id="5" name="Picture 9" descr="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7400925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39</xdr:row>
      <xdr:rowOff>57150</xdr:rowOff>
    </xdr:from>
    <xdr:to>
      <xdr:col>3</xdr:col>
      <xdr:colOff>619125</xdr:colOff>
      <xdr:row>40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7950" y="7400925"/>
          <a:ext cx="6477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171450</xdr:rowOff>
    </xdr:from>
    <xdr:to>
      <xdr:col>1</xdr:col>
      <xdr:colOff>1028700</xdr:colOff>
      <xdr:row>3</xdr:row>
      <xdr:rowOff>209550</xdr:rowOff>
    </xdr:to>
    <xdr:pic>
      <xdr:nvPicPr>
        <xdr:cNvPr id="7" name="irc_mi" descr="180px-Cesba-logo-g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6667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12</xdr:row>
      <xdr:rowOff>180975</xdr:rowOff>
    </xdr:from>
    <xdr:to>
      <xdr:col>6</xdr:col>
      <xdr:colOff>66675</xdr:colOff>
      <xdr:row>18</xdr:row>
      <xdr:rowOff>76200</xdr:rowOff>
    </xdr:to>
    <xdr:graphicFrame>
      <xdr:nvGraphicFramePr>
        <xdr:cNvPr id="8" name="Graf 8"/>
        <xdr:cNvGraphicFramePr/>
      </xdr:nvGraphicFramePr>
      <xdr:xfrm>
        <a:off x="2657475" y="3352800"/>
        <a:ext cx="2933700" cy="876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" name="AutoShape 62" descr="Z"/>
        <xdr:cNvSpPr>
          <a:spLocks noChangeAspect="1"/>
        </xdr:cNvSpPr>
      </xdr:nvSpPr>
      <xdr:spPr>
        <a:xfrm>
          <a:off x="5057775" y="97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2</xdr:row>
      <xdr:rowOff>276225</xdr:rowOff>
    </xdr:from>
    <xdr:to>
      <xdr:col>5</xdr:col>
      <xdr:colOff>447675</xdr:colOff>
      <xdr:row>4</xdr:row>
      <xdr:rowOff>142875</xdr:rowOff>
    </xdr:to>
    <xdr:pic>
      <xdr:nvPicPr>
        <xdr:cNvPr id="10" name="irc_mi" descr="Help-icon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57775" y="95250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22</xdr:row>
      <xdr:rowOff>161925</xdr:rowOff>
    </xdr:from>
    <xdr:to>
      <xdr:col>6</xdr:col>
      <xdr:colOff>66675</xdr:colOff>
      <xdr:row>28</xdr:row>
      <xdr:rowOff>66675</xdr:rowOff>
    </xdr:to>
    <xdr:graphicFrame>
      <xdr:nvGraphicFramePr>
        <xdr:cNvPr id="11" name="Graf 8"/>
        <xdr:cNvGraphicFramePr/>
      </xdr:nvGraphicFramePr>
      <xdr:xfrm>
        <a:off x="2647950" y="5038725"/>
        <a:ext cx="2943225" cy="866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1171575</xdr:colOff>
      <xdr:row>33</xdr:row>
      <xdr:rowOff>0</xdr:rowOff>
    </xdr:from>
    <xdr:to>
      <xdr:col>2</xdr:col>
      <xdr:colOff>238125</xdr:colOff>
      <xdr:row>34</xdr:row>
      <xdr:rowOff>0</xdr:rowOff>
    </xdr:to>
    <xdr:sp>
      <xdr:nvSpPr>
        <xdr:cNvPr id="12" name="Obdĺžnik 1"/>
        <xdr:cNvSpPr>
          <a:spLocks/>
        </xdr:cNvSpPr>
      </xdr:nvSpPr>
      <xdr:spPr>
        <a:xfrm>
          <a:off x="1352550" y="6505575"/>
          <a:ext cx="247650" cy="171450"/>
        </a:xfrm>
        <a:prstGeom prst="rect">
          <a:avLst/>
        </a:prstGeom>
        <a:solidFill>
          <a:srgbClr val="FFFFC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B1:J43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.7109375" style="100" customWidth="1"/>
    <col min="2" max="2" width="17.7109375" style="100" customWidth="1"/>
    <col min="3" max="3" width="19.7109375" style="100" customWidth="1"/>
    <col min="4" max="4" width="26.57421875" style="100" customWidth="1"/>
    <col min="5" max="5" width="9.140625" style="100" customWidth="1"/>
    <col min="6" max="6" width="7.00390625" style="100" customWidth="1"/>
    <col min="7" max="7" width="3.00390625" style="100" customWidth="1"/>
    <col min="8" max="16384" width="9.140625" style="100" customWidth="1"/>
  </cols>
  <sheetData>
    <row r="1" spans="2:6" ht="39" customHeight="1">
      <c r="B1" s="164"/>
      <c r="C1" s="164"/>
      <c r="D1" s="164"/>
      <c r="E1" s="164"/>
      <c r="F1" s="164"/>
    </row>
    <row r="2" ht="14.25" customHeight="1"/>
    <row r="3" ht="23.25">
      <c r="C3" s="165" t="s">
        <v>66</v>
      </c>
    </row>
    <row r="4" ht="18">
      <c r="C4" s="166" t="s">
        <v>264</v>
      </c>
    </row>
    <row r="5" ht="12.75"/>
    <row r="6" spans="3:6" ht="14.25">
      <c r="C6" s="167" t="s">
        <v>67</v>
      </c>
      <c r="D6" s="168"/>
      <c r="E6" s="169"/>
      <c r="F6" s="169"/>
    </row>
    <row r="7" spans="3:6" ht="14.25">
      <c r="C7" s="167" t="s">
        <v>68</v>
      </c>
      <c r="D7" s="168"/>
      <c r="E7" s="169"/>
      <c r="F7" s="169"/>
    </row>
    <row r="8" spans="3:6" ht="14.25">
      <c r="C8" s="167" t="s">
        <v>157</v>
      </c>
      <c r="D8" s="168"/>
      <c r="E8" s="169"/>
      <c r="F8" s="169"/>
    </row>
    <row r="9" spans="3:6" ht="51.75" customHeight="1">
      <c r="C9" s="170" t="s">
        <v>150</v>
      </c>
      <c r="D9" s="229"/>
      <c r="E9" s="229"/>
      <c r="F9" s="229"/>
    </row>
    <row r="10" spans="3:4" ht="15">
      <c r="C10" s="171"/>
      <c r="D10" s="172"/>
    </row>
    <row r="11" spans="3:6" ht="18">
      <c r="C11" s="173" t="s">
        <v>226</v>
      </c>
      <c r="D11" s="174">
        <f>Hodnotenie!G28</f>
        <v>50</v>
      </c>
      <c r="E11" s="175"/>
      <c r="F11" s="176" t="str">
        <f>IF(D11&gt;900,"A",IF(D11&gt;750,"B",IF(D11&gt;600,"C",IF(D11&gt;450,"D","E"))))</f>
        <v>E</v>
      </c>
    </row>
    <row r="12" spans="3:6" ht="15">
      <c r="C12" s="177" t="s">
        <v>214</v>
      </c>
      <c r="D12" s="175" t="s">
        <v>69</v>
      </c>
      <c r="E12" s="175"/>
      <c r="F12" s="178" t="s">
        <v>75</v>
      </c>
    </row>
    <row r="13" spans="3:7" ht="16.5" customHeight="1">
      <c r="C13" s="179" t="s">
        <v>107</v>
      </c>
      <c r="D13" s="227" t="s">
        <v>235</v>
      </c>
      <c r="E13" s="228"/>
      <c r="F13" s="228"/>
      <c r="G13" s="198" t="s">
        <v>252</v>
      </c>
    </row>
    <row r="14" spans="3:7" ht="12.75">
      <c r="C14" s="180" t="s">
        <v>160</v>
      </c>
      <c r="F14" s="181">
        <f>Hodnotenie!G4</f>
        <v>10</v>
      </c>
      <c r="G14" s="198">
        <v>100</v>
      </c>
    </row>
    <row r="15" spans="3:7" ht="12">
      <c r="C15" s="180" t="s">
        <v>164</v>
      </c>
      <c r="F15" s="181">
        <f>Hodnotenie!G8</f>
        <v>10</v>
      </c>
      <c r="G15" s="198">
        <v>200</v>
      </c>
    </row>
    <row r="16" spans="3:7" ht="12">
      <c r="C16" s="180" t="s">
        <v>161</v>
      </c>
      <c r="F16" s="181">
        <f>Hodnotenie!G15</f>
        <v>10</v>
      </c>
      <c r="G16" s="198">
        <v>400</v>
      </c>
    </row>
    <row r="17" spans="3:7" ht="12">
      <c r="C17" s="180" t="s">
        <v>162</v>
      </c>
      <c r="F17" s="181">
        <f>Hodnotenie!G22</f>
        <v>20</v>
      </c>
      <c r="G17" s="198">
        <v>200</v>
      </c>
    </row>
    <row r="18" spans="3:7" ht="12">
      <c r="C18" s="180" t="s">
        <v>163</v>
      </c>
      <c r="F18" s="181">
        <f>Hodnotenie!G26</f>
        <v>0</v>
      </c>
      <c r="G18" s="198">
        <v>200</v>
      </c>
    </row>
    <row r="19" spans="4:7" ht="12" customHeight="1">
      <c r="D19" s="182">
        <v>0</v>
      </c>
      <c r="E19" s="183">
        <v>1</v>
      </c>
      <c r="G19" s="199"/>
    </row>
    <row r="20" spans="3:7" ht="13.5">
      <c r="C20" s="171"/>
      <c r="D20" s="172"/>
      <c r="G20" s="199"/>
    </row>
    <row r="21" spans="3:7" ht="18">
      <c r="C21" s="173" t="s">
        <v>227</v>
      </c>
      <c r="D21" s="174">
        <f>Hodnotenie!L28</f>
        <v>50</v>
      </c>
      <c r="E21" s="175"/>
      <c r="F21" s="176" t="str">
        <f>IF(D21&gt;900,"A",IF(D21&gt;750,"B",IF(D21&gt;600,"C",IF(D21&gt;450,"D","E"))))</f>
        <v>E</v>
      </c>
      <c r="G21" s="199"/>
    </row>
    <row r="22" spans="3:7" ht="13.5">
      <c r="C22" s="177" t="s">
        <v>215</v>
      </c>
      <c r="D22" s="175" t="s">
        <v>69</v>
      </c>
      <c r="E22" s="175"/>
      <c r="F22" s="178" t="s">
        <v>75</v>
      </c>
      <c r="G22" s="199"/>
    </row>
    <row r="23" spans="3:7" ht="15.75" customHeight="1">
      <c r="C23" s="179" t="s">
        <v>107</v>
      </c>
      <c r="D23" s="227" t="s">
        <v>235</v>
      </c>
      <c r="E23" s="228"/>
      <c r="F23" s="228"/>
      <c r="G23" s="198" t="s">
        <v>252</v>
      </c>
    </row>
    <row r="24" spans="3:7" ht="12">
      <c r="C24" s="180" t="s">
        <v>160</v>
      </c>
      <c r="F24" s="181">
        <f>Hodnotenie!L4</f>
        <v>10</v>
      </c>
      <c r="G24" s="198">
        <v>100</v>
      </c>
    </row>
    <row r="25" spans="3:7" ht="12">
      <c r="C25" s="180" t="s">
        <v>164</v>
      </c>
      <c r="F25" s="181">
        <f>Hodnotenie!L8</f>
        <v>10</v>
      </c>
      <c r="G25" s="198">
        <v>200</v>
      </c>
    </row>
    <row r="26" spans="3:7" ht="12">
      <c r="C26" s="180" t="s">
        <v>161</v>
      </c>
      <c r="F26" s="181">
        <f>Hodnotenie!L15</f>
        <v>10</v>
      </c>
      <c r="G26" s="198">
        <v>400</v>
      </c>
    </row>
    <row r="27" spans="3:7" ht="12">
      <c r="C27" s="180" t="s">
        <v>162</v>
      </c>
      <c r="F27" s="181">
        <f>Hodnotenie!L22</f>
        <v>20</v>
      </c>
      <c r="G27" s="198">
        <v>200</v>
      </c>
    </row>
    <row r="28" spans="3:7" ht="12">
      <c r="C28" s="180" t="s">
        <v>163</v>
      </c>
      <c r="F28" s="181">
        <f>Hodnotenie!L26</f>
        <v>0</v>
      </c>
      <c r="G28" s="198">
        <v>200</v>
      </c>
    </row>
    <row r="29" spans="4:5" ht="11.25" customHeight="1">
      <c r="D29" s="182">
        <v>0</v>
      </c>
      <c r="E29" s="183">
        <v>1</v>
      </c>
    </row>
    <row r="30" ht="8.25" customHeight="1"/>
    <row r="31" spans="3:6" ht="12">
      <c r="C31" s="184" t="s">
        <v>237</v>
      </c>
      <c r="D31" s="169"/>
      <c r="E31" s="169"/>
      <c r="F31" s="169"/>
    </row>
    <row r="32" spans="3:6" ht="13.5" customHeight="1">
      <c r="C32" s="185" t="s">
        <v>216</v>
      </c>
      <c r="D32" s="184" t="s">
        <v>217</v>
      </c>
      <c r="E32" s="186"/>
      <c r="F32" s="186"/>
    </row>
    <row r="33" spans="3:6" ht="7.5" customHeight="1">
      <c r="C33" s="185"/>
      <c r="D33" s="184"/>
      <c r="E33" s="186"/>
      <c r="F33" s="186"/>
    </row>
    <row r="34" spans="3:6" ht="13.5" customHeight="1">
      <c r="C34" s="185" t="s">
        <v>245</v>
      </c>
      <c r="D34" s="184"/>
      <c r="E34" s="186"/>
      <c r="F34" s="186"/>
    </row>
    <row r="35" spans="3:6" ht="14.25" customHeight="1">
      <c r="C35" s="184" t="s">
        <v>238</v>
      </c>
      <c r="D35" s="184"/>
      <c r="E35" s="186"/>
      <c r="F35" s="186"/>
    </row>
    <row r="36" spans="2:10" ht="9" customHeight="1">
      <c r="B36" s="187" t="s">
        <v>212</v>
      </c>
      <c r="I36" s="188"/>
      <c r="J36" s="188"/>
    </row>
    <row r="37" spans="2:10" ht="12">
      <c r="B37" s="189" t="s">
        <v>73</v>
      </c>
      <c r="I37" s="188"/>
      <c r="J37" s="188"/>
    </row>
    <row r="38" spans="2:10" ht="9" customHeight="1">
      <c r="B38" s="190" t="s">
        <v>72</v>
      </c>
      <c r="I38" s="188"/>
      <c r="J38" s="188"/>
    </row>
    <row r="39" spans="2:10" ht="8.25" customHeight="1">
      <c r="B39" s="189" t="s">
        <v>71</v>
      </c>
      <c r="I39" s="188"/>
      <c r="J39" s="188"/>
    </row>
    <row r="40" spans="2:10" ht="33">
      <c r="B40" s="191" t="s">
        <v>74</v>
      </c>
      <c r="I40" s="188"/>
      <c r="J40" s="188"/>
    </row>
    <row r="41" spans="2:10" ht="3.75" customHeight="1">
      <c r="B41" s="192"/>
      <c r="C41" s="192"/>
      <c r="D41" s="192"/>
      <c r="E41" s="192"/>
      <c r="F41" s="192"/>
      <c r="I41" s="188"/>
      <c r="J41" s="188"/>
    </row>
    <row r="42" spans="9:10" ht="12">
      <c r="I42" s="188"/>
      <c r="J42" s="188"/>
    </row>
    <row r="43" spans="9:10" ht="12">
      <c r="I43" s="188"/>
      <c r="J43" s="188"/>
    </row>
    <row r="47" ht="7.5" customHeight="1"/>
    <row r="48" ht="6.75" customHeight="1"/>
    <row r="49" ht="28.5" customHeight="1"/>
    <row r="50" ht="3.75" customHeight="1"/>
  </sheetData>
  <sheetProtection password="88C7" sheet="1" objects="1" scenarios="1"/>
  <mergeCells count="3">
    <mergeCell ref="D13:F13"/>
    <mergeCell ref="D9:F9"/>
    <mergeCell ref="D23:F23"/>
  </mergeCells>
  <printOptions/>
  <pageMargins left="0.25" right="0.25" top="0.75" bottom="0.75" header="0.3" footer="0.3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T3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.28125" style="0" customWidth="1"/>
    <col min="4" max="4" width="67.28125" style="0" customWidth="1"/>
    <col min="5" max="5" width="2.28125" style="0" customWidth="1"/>
    <col min="6" max="6" width="10.8515625" style="0" customWidth="1"/>
    <col min="7" max="7" width="12.7109375" style="107" customWidth="1"/>
    <col min="8" max="8" width="4.00390625" style="95" hidden="1" customWidth="1"/>
    <col min="9" max="9" width="4.421875" style="108" hidden="1" customWidth="1"/>
    <col min="10" max="10" width="9.140625" style="0" hidden="1" customWidth="1"/>
    <col min="11" max="11" width="8.421875" style="0" hidden="1" customWidth="1"/>
    <col min="12" max="12" width="12.8515625" style="107" customWidth="1"/>
    <col min="13" max="13" width="4.00390625" style="95" hidden="1" customWidth="1"/>
    <col min="14" max="14" width="3.28125" style="108" customWidth="1"/>
    <col min="15" max="15" width="3.140625" style="108" customWidth="1"/>
    <col min="16" max="16" width="4.00390625" style="0" customWidth="1"/>
    <col min="17" max="17" width="3.8515625" style="0" customWidth="1"/>
    <col min="18" max="18" width="4.421875" style="108" customWidth="1"/>
    <col min="19" max="19" width="4.28125" style="0" customWidth="1"/>
    <col min="20" max="20" width="4.00390625" style="0" customWidth="1"/>
  </cols>
  <sheetData>
    <row r="1" spans="2:17" ht="18">
      <c r="B1" s="19" t="s">
        <v>231</v>
      </c>
      <c r="J1" s="135"/>
      <c r="K1" s="135"/>
      <c r="P1" s="135"/>
      <c r="Q1" s="135"/>
    </row>
    <row r="2" spans="2:20" ht="13.5" customHeight="1" thickBot="1">
      <c r="B2" s="1"/>
      <c r="F2" s="1" t="s">
        <v>218</v>
      </c>
      <c r="G2" s="140" t="s">
        <v>219</v>
      </c>
      <c r="H2" s="141"/>
      <c r="I2" s="142"/>
      <c r="J2" s="1"/>
      <c r="K2" s="1"/>
      <c r="L2" s="140" t="s">
        <v>220</v>
      </c>
      <c r="P2" s="155"/>
      <c r="Q2" s="155"/>
      <c r="R2" s="156"/>
      <c r="S2" s="155"/>
      <c r="T2" s="155"/>
    </row>
    <row r="3" spans="2:20" ht="29.25" thickBot="1">
      <c r="B3" s="230" t="s">
        <v>0</v>
      </c>
      <c r="C3" s="231"/>
      <c r="D3" s="2" t="s">
        <v>49</v>
      </c>
      <c r="E3" s="2" t="s">
        <v>13</v>
      </c>
      <c r="F3" s="110" t="s">
        <v>1</v>
      </c>
      <c r="G3" s="110" t="s">
        <v>48</v>
      </c>
      <c r="J3" s="136"/>
      <c r="K3" s="136"/>
      <c r="L3" s="110" t="s">
        <v>48</v>
      </c>
      <c r="N3" s="193" t="s">
        <v>246</v>
      </c>
      <c r="P3" s="157">
        <f>L26/2</f>
        <v>0</v>
      </c>
      <c r="Q3" s="157">
        <f>100-P3</f>
        <v>100</v>
      </c>
      <c r="R3" s="156"/>
      <c r="S3" s="157">
        <f>G26/2</f>
        <v>0</v>
      </c>
      <c r="T3" s="157">
        <f>100-S3</f>
        <v>100</v>
      </c>
    </row>
    <row r="4" spans="2:20" ht="30.75" thickBot="1">
      <c r="B4" s="24" t="s">
        <v>2</v>
      </c>
      <c r="C4" s="25"/>
      <c r="D4" s="25" t="s">
        <v>3</v>
      </c>
      <c r="E4" s="25"/>
      <c r="F4" s="111" t="s">
        <v>4</v>
      </c>
      <c r="G4" s="112">
        <f>IF(SUM(G5:G7)&gt;100,100,SUM(G5:G7))</f>
        <v>10</v>
      </c>
      <c r="H4" s="95">
        <f>G4</f>
        <v>10</v>
      </c>
      <c r="J4" s="136"/>
      <c r="K4" s="136"/>
      <c r="L4" s="112">
        <f>IF(SUM(L5:L7)&gt;100,100,SUM(L5:L7))</f>
        <v>10</v>
      </c>
      <c r="M4" s="95">
        <f>L4</f>
        <v>10</v>
      </c>
      <c r="P4" s="157">
        <f>L22/2</f>
        <v>10</v>
      </c>
      <c r="Q4" s="157">
        <f>100-P4</f>
        <v>90</v>
      </c>
      <c r="R4" s="156"/>
      <c r="S4" s="157">
        <f>G22/2</f>
        <v>10</v>
      </c>
      <c r="T4" s="157">
        <f>100-S4</f>
        <v>90</v>
      </c>
    </row>
    <row r="5" spans="2:20" ht="15" customHeight="1" thickBot="1">
      <c r="B5" s="5" t="s">
        <v>2</v>
      </c>
      <c r="C5" s="6">
        <v>1</v>
      </c>
      <c r="D5" s="6" t="s">
        <v>5</v>
      </c>
      <c r="E5" s="6" t="s">
        <v>6</v>
      </c>
      <c r="F5" s="113">
        <v>40</v>
      </c>
      <c r="G5" s="114">
        <f>'Kvalita miesta'!F13</f>
        <v>10</v>
      </c>
      <c r="I5" s="109">
        <f>IF(G5&gt;0,"","!!!")</f>
      </c>
      <c r="J5" s="136"/>
      <c r="K5" s="136"/>
      <c r="L5" s="114">
        <f>'Kvalita miesta'!H13</f>
        <v>10</v>
      </c>
      <c r="N5" s="109">
        <f>IF(L5&gt;0,"","!!!")</f>
      </c>
      <c r="O5" s="109">
        <f>I5</f>
      </c>
      <c r="P5" s="157">
        <f>L15/4</f>
        <v>2.5</v>
      </c>
      <c r="Q5" s="157">
        <f>100-P5</f>
        <v>97.5</v>
      </c>
      <c r="R5" s="156"/>
      <c r="S5" s="157">
        <f>G15/4</f>
        <v>2.5</v>
      </c>
      <c r="T5" s="157">
        <f>100-S5</f>
        <v>97.5</v>
      </c>
    </row>
    <row r="6" spans="2:20" ht="15" customHeight="1" thickBot="1">
      <c r="B6" s="5" t="s">
        <v>2</v>
      </c>
      <c r="C6" s="6">
        <v>2</v>
      </c>
      <c r="D6" s="6" t="s">
        <v>244</v>
      </c>
      <c r="E6" s="6" t="s">
        <v>7</v>
      </c>
      <c r="F6" s="113">
        <v>60</v>
      </c>
      <c r="G6" s="114">
        <f>'Kvalita miesta'!F30</f>
        <v>0</v>
      </c>
      <c r="I6" s="109" t="str">
        <f>IF(G6&gt;0,"","!!!")</f>
        <v>!!!</v>
      </c>
      <c r="J6" s="136"/>
      <c r="K6" s="136"/>
      <c r="L6" s="114">
        <f>'Kvalita miesta'!H30</f>
        <v>0</v>
      </c>
      <c r="N6" s="109" t="str">
        <f>IF(L6&gt;0,"","!!!")</f>
        <v>!!!</v>
      </c>
      <c r="O6" s="109" t="str">
        <f>I6</f>
        <v>!!!</v>
      </c>
      <c r="P6" s="157">
        <f>L8/2</f>
        <v>5</v>
      </c>
      <c r="Q6" s="157">
        <f>100-P6</f>
        <v>95</v>
      </c>
      <c r="R6" s="156"/>
      <c r="S6" s="157">
        <f>G8/2</f>
        <v>5</v>
      </c>
      <c r="T6" s="157">
        <f>100-S6</f>
        <v>95</v>
      </c>
    </row>
    <row r="7" spans="2:20" ht="15" thickBot="1">
      <c r="B7" s="5" t="s">
        <v>2</v>
      </c>
      <c r="C7" s="6">
        <v>3</v>
      </c>
      <c r="D7" s="6" t="s">
        <v>8</v>
      </c>
      <c r="E7" s="6"/>
      <c r="F7" s="113">
        <v>25</v>
      </c>
      <c r="G7" s="114">
        <f>'Kvalita miesta'!F45</f>
        <v>0</v>
      </c>
      <c r="J7" s="136"/>
      <c r="K7" s="136"/>
      <c r="L7" s="114">
        <f>'Kvalita miesta'!H45</f>
        <v>0</v>
      </c>
      <c r="P7" s="157">
        <f>L4</f>
        <v>10</v>
      </c>
      <c r="Q7" s="157">
        <f>100-P7</f>
        <v>90</v>
      </c>
      <c r="R7" s="156"/>
      <c r="S7" s="157">
        <f>G4</f>
        <v>10</v>
      </c>
      <c r="T7" s="157">
        <f>100-S7</f>
        <v>90</v>
      </c>
    </row>
    <row r="8" spans="2:20" ht="30.75" thickBot="1">
      <c r="B8" s="26" t="s">
        <v>9</v>
      </c>
      <c r="C8" s="27"/>
      <c r="D8" s="27" t="s">
        <v>10</v>
      </c>
      <c r="E8" s="27"/>
      <c r="F8" s="115" t="s">
        <v>11</v>
      </c>
      <c r="G8" s="116">
        <f>IF(SUM(G9:G14)&gt;200,200,SUM(G9:G14))</f>
        <v>10</v>
      </c>
      <c r="H8" s="95">
        <f>G8/2</f>
        <v>5</v>
      </c>
      <c r="J8" s="135"/>
      <c r="K8" s="135"/>
      <c r="L8" s="116">
        <f>IF(SUM(L9:L14)&gt;200,200,SUM(L9:L14))</f>
        <v>10</v>
      </c>
      <c r="M8" s="95">
        <f>L8/2</f>
        <v>5</v>
      </c>
      <c r="P8" s="155"/>
      <c r="Q8" s="155"/>
      <c r="R8" s="156"/>
      <c r="S8" s="155"/>
      <c r="T8" s="155"/>
    </row>
    <row r="9" spans="2:17" ht="14.25" thickBot="1">
      <c r="B9" s="7" t="s">
        <v>9</v>
      </c>
      <c r="C9" s="6">
        <v>1</v>
      </c>
      <c r="D9" s="6" t="s">
        <v>12</v>
      </c>
      <c r="E9" s="6"/>
      <c r="F9" s="113">
        <v>60</v>
      </c>
      <c r="G9" s="114">
        <f>Plánovanie!D12</f>
        <v>0</v>
      </c>
      <c r="J9" s="135"/>
      <c r="K9" s="135"/>
      <c r="L9" s="114">
        <f>Plánovanie!F12</f>
        <v>0</v>
      </c>
      <c r="P9" s="135"/>
      <c r="Q9" s="135"/>
    </row>
    <row r="10" spans="2:18" ht="14.25" thickBot="1">
      <c r="B10" s="7" t="s">
        <v>9</v>
      </c>
      <c r="C10" s="6">
        <v>2</v>
      </c>
      <c r="D10" s="6" t="s">
        <v>14</v>
      </c>
      <c r="E10" s="6" t="s">
        <v>13</v>
      </c>
      <c r="F10" s="113">
        <v>20</v>
      </c>
      <c r="G10" s="114">
        <f>Plánovanie!D21</f>
        <v>0</v>
      </c>
      <c r="I10" s="109" t="str">
        <f>IF(G10&gt;0,"","!!!")</f>
        <v>!!!</v>
      </c>
      <c r="J10" s="135"/>
      <c r="K10" s="135"/>
      <c r="L10" s="114">
        <f>Plánovanie!F21</f>
        <v>0</v>
      </c>
      <c r="N10" s="109" t="str">
        <f>IF(L10&gt;0,"","!!!")</f>
        <v>!!!</v>
      </c>
      <c r="O10" s="109" t="str">
        <f>I10</f>
        <v>!!!</v>
      </c>
      <c r="P10" s="135"/>
      <c r="Q10" s="135"/>
      <c r="R10" s="109"/>
    </row>
    <row r="11" spans="2:17" ht="14.25" thickBot="1">
      <c r="B11" s="7" t="s">
        <v>9</v>
      </c>
      <c r="C11" s="6">
        <v>3</v>
      </c>
      <c r="D11" s="6" t="s">
        <v>15</v>
      </c>
      <c r="E11" s="6"/>
      <c r="F11" s="113">
        <v>40</v>
      </c>
      <c r="G11" s="114">
        <f>Plánovanie!D30</f>
        <v>0</v>
      </c>
      <c r="J11" s="135"/>
      <c r="K11" s="135"/>
      <c r="L11" s="114">
        <f>Plánovanie!F30</f>
        <v>0</v>
      </c>
      <c r="P11" s="135"/>
      <c r="Q11" s="135"/>
    </row>
    <row r="12" spans="2:17" ht="14.25" thickBot="1">
      <c r="B12" s="7" t="s">
        <v>9</v>
      </c>
      <c r="C12" s="6">
        <v>4</v>
      </c>
      <c r="D12" s="6" t="s">
        <v>16</v>
      </c>
      <c r="E12" s="6"/>
      <c r="F12" s="113">
        <v>60</v>
      </c>
      <c r="G12" s="114">
        <f>Plánovanie!D40</f>
        <v>0</v>
      </c>
      <c r="J12" s="135"/>
      <c r="K12" s="135"/>
      <c r="L12" s="114">
        <f>Plánovanie!F40</f>
        <v>0</v>
      </c>
      <c r="P12" s="135"/>
      <c r="Q12" s="135"/>
    </row>
    <row r="13" spans="2:18" ht="14.25" thickBot="1">
      <c r="B13" s="7" t="s">
        <v>9</v>
      </c>
      <c r="C13" s="6">
        <v>5</v>
      </c>
      <c r="D13" s="6" t="s">
        <v>17</v>
      </c>
      <c r="E13" s="6" t="s">
        <v>13</v>
      </c>
      <c r="F13" s="113">
        <v>60</v>
      </c>
      <c r="G13" s="114">
        <f>Plánovanie!D54</f>
        <v>10</v>
      </c>
      <c r="I13" s="109">
        <f>IF(G13&gt;0,"","!!!")</f>
      </c>
      <c r="J13" s="135"/>
      <c r="K13" s="135"/>
      <c r="L13" s="114">
        <f>Plánovanie!F54</f>
        <v>10</v>
      </c>
      <c r="N13" s="109">
        <f>IF(L13&gt;0,"","!!!")</f>
      </c>
      <c r="O13" s="109">
        <f>I13</f>
      </c>
      <c r="P13" s="135"/>
      <c r="Q13" s="135"/>
      <c r="R13" s="109"/>
    </row>
    <row r="14" spans="2:17" ht="14.25" thickBot="1">
      <c r="B14" s="7" t="s">
        <v>9</v>
      </c>
      <c r="C14" s="6">
        <v>6</v>
      </c>
      <c r="D14" s="6" t="s">
        <v>18</v>
      </c>
      <c r="E14" s="6"/>
      <c r="F14" s="113">
        <v>25</v>
      </c>
      <c r="G14" s="114">
        <f>Plánovanie!D60</f>
      </c>
      <c r="J14" s="135"/>
      <c r="K14" s="135"/>
      <c r="L14" s="114">
        <f>Plánovanie!F60</f>
      </c>
      <c r="P14" s="135"/>
      <c r="Q14" s="135"/>
    </row>
    <row r="15" spans="2:17" ht="14.25" thickBot="1">
      <c r="B15" s="28" t="s">
        <v>19</v>
      </c>
      <c r="C15" s="29"/>
      <c r="D15" s="29" t="s">
        <v>20</v>
      </c>
      <c r="E15" s="29"/>
      <c r="F15" s="117" t="s">
        <v>21</v>
      </c>
      <c r="G15" s="118">
        <f>IF(SUM(G16:G21)&gt;400,400,SUM(G16:G21))</f>
        <v>10</v>
      </c>
      <c r="H15" s="95">
        <f>G15/4</f>
        <v>2.5</v>
      </c>
      <c r="J15" s="135"/>
      <c r="K15" s="135"/>
      <c r="L15" s="118">
        <f>IF(SUM(L16:L21)&gt;400,400,SUM(L16:L21))</f>
        <v>10</v>
      </c>
      <c r="M15" s="95">
        <f>L15/4</f>
        <v>2.5</v>
      </c>
      <c r="P15" s="135"/>
      <c r="Q15" s="135"/>
    </row>
    <row r="16" spans="2:18" ht="14.25" thickBot="1">
      <c r="B16" s="7" t="s">
        <v>19</v>
      </c>
      <c r="C16" s="6">
        <v>1</v>
      </c>
      <c r="D16" s="6" t="s">
        <v>22</v>
      </c>
      <c r="E16" s="6" t="s">
        <v>13</v>
      </c>
      <c r="F16" s="113">
        <v>100</v>
      </c>
      <c r="G16" s="114">
        <f>Energie!D8</f>
        <v>0</v>
      </c>
      <c r="I16" s="109" t="str">
        <f>IF(G16&gt;0,"","!!!")</f>
        <v>!!!</v>
      </c>
      <c r="J16" s="135"/>
      <c r="K16" s="135"/>
      <c r="L16" s="114">
        <f>Energie!F8</f>
        <v>0</v>
      </c>
      <c r="N16" s="109" t="str">
        <f>IF(L16&gt;0,"","!!!")</f>
        <v>!!!</v>
      </c>
      <c r="O16" s="109" t="str">
        <f>I16</f>
        <v>!!!</v>
      </c>
      <c r="P16" s="135"/>
      <c r="Q16" s="135"/>
      <c r="R16" s="109"/>
    </row>
    <row r="17" spans="2:18" ht="14.25" thickBot="1">
      <c r="B17" s="7" t="s">
        <v>19</v>
      </c>
      <c r="C17" s="6">
        <v>2</v>
      </c>
      <c r="D17" s="6" t="s">
        <v>23</v>
      </c>
      <c r="E17" s="6" t="s">
        <v>13</v>
      </c>
      <c r="F17" s="113">
        <v>100</v>
      </c>
      <c r="G17" s="114">
        <f>Energie!D17</f>
        <v>0</v>
      </c>
      <c r="I17" s="109" t="str">
        <f>IF(G17&gt;0,"","!!!")</f>
        <v>!!!</v>
      </c>
      <c r="J17" s="135"/>
      <c r="K17" s="135"/>
      <c r="L17" s="114">
        <f>Energie!F17</f>
        <v>0</v>
      </c>
      <c r="N17" s="109" t="str">
        <f>IF(L17&gt;0,"","!!!")</f>
        <v>!!!</v>
      </c>
      <c r="O17" s="109" t="str">
        <f>I17</f>
        <v>!!!</v>
      </c>
      <c r="P17" s="135"/>
      <c r="Q17" s="135"/>
      <c r="R17" s="109"/>
    </row>
    <row r="18" spans="2:18" ht="14.25" thickBot="1">
      <c r="B18" s="7" t="s">
        <v>19</v>
      </c>
      <c r="C18" s="6">
        <v>3</v>
      </c>
      <c r="D18" s="6" t="s">
        <v>24</v>
      </c>
      <c r="E18" s="6" t="s">
        <v>13</v>
      </c>
      <c r="F18" s="113">
        <v>125</v>
      </c>
      <c r="G18" s="114">
        <f>Energie!D26</f>
        <v>0</v>
      </c>
      <c r="I18" s="109" t="str">
        <f>IF(G18&gt;0,"","!!!")</f>
        <v>!!!</v>
      </c>
      <c r="J18" s="135"/>
      <c r="K18" s="135"/>
      <c r="L18" s="114">
        <f>Energie!F26</f>
        <v>0</v>
      </c>
      <c r="N18" s="109" t="str">
        <f>IF(L18&gt;0,"","!!!")</f>
        <v>!!!</v>
      </c>
      <c r="O18" s="109" t="str">
        <f>I18</f>
        <v>!!!</v>
      </c>
      <c r="P18" s="135"/>
      <c r="Q18" s="135"/>
      <c r="R18" s="109"/>
    </row>
    <row r="19" spans="2:18" ht="16.5" thickBot="1">
      <c r="B19" s="7" t="s">
        <v>19</v>
      </c>
      <c r="C19" s="6">
        <v>4</v>
      </c>
      <c r="D19" s="6" t="s">
        <v>25</v>
      </c>
      <c r="E19" s="6" t="s">
        <v>13</v>
      </c>
      <c r="F19" s="113">
        <v>75</v>
      </c>
      <c r="G19" s="114">
        <f>Energie!D32</f>
        <v>0</v>
      </c>
      <c r="I19" s="109" t="str">
        <f>IF(G19&gt;0,"","!!!")</f>
        <v>!!!</v>
      </c>
      <c r="L19" s="114">
        <f>Energie!F32</f>
        <v>0</v>
      </c>
      <c r="N19" s="109" t="str">
        <f>IF(L19&gt;0,"","!!!")</f>
        <v>!!!</v>
      </c>
      <c r="O19" s="109" t="str">
        <f>I19</f>
        <v>!!!</v>
      </c>
      <c r="R19" s="109"/>
    </row>
    <row r="20" spans="2:12" ht="14.25" thickBot="1">
      <c r="B20" s="8" t="s">
        <v>19</v>
      </c>
      <c r="C20" s="5">
        <v>5</v>
      </c>
      <c r="D20" s="9" t="s">
        <v>26</v>
      </c>
      <c r="E20" s="5"/>
      <c r="F20" s="113">
        <v>10</v>
      </c>
      <c r="G20" s="114">
        <f>Energie!D38</f>
        <v>10</v>
      </c>
      <c r="L20" s="114">
        <f>Energie!F38</f>
        <v>10</v>
      </c>
    </row>
    <row r="21" spans="2:12" ht="14.25" thickBot="1">
      <c r="B21" s="8" t="s">
        <v>19</v>
      </c>
      <c r="C21" s="5">
        <v>6</v>
      </c>
      <c r="D21" s="9" t="s">
        <v>27</v>
      </c>
      <c r="E21" s="5"/>
      <c r="F21" s="113">
        <v>20</v>
      </c>
      <c r="G21" s="114">
        <f>Energie!D49</f>
        <v>0</v>
      </c>
      <c r="L21" s="114">
        <f>Energie!F49</f>
        <v>0</v>
      </c>
    </row>
    <row r="22" spans="2:13" ht="14.25" thickBot="1">
      <c r="B22" s="30" t="s">
        <v>28</v>
      </c>
      <c r="C22" s="31"/>
      <c r="D22" s="31" t="s">
        <v>29</v>
      </c>
      <c r="E22" s="31"/>
      <c r="F22" s="119" t="s">
        <v>11</v>
      </c>
      <c r="G22" s="120">
        <f>IF(SUM(G23:G25)&gt;200,200,SUM(G23:G25))</f>
        <v>20</v>
      </c>
      <c r="H22" s="95">
        <f>G22/2</f>
        <v>10</v>
      </c>
      <c r="L22" s="120">
        <f>IF(SUM(L23:L25)&gt;200,200,SUM(L23:L25))</f>
        <v>20</v>
      </c>
      <c r="M22" s="95">
        <f>L22/2</f>
        <v>10</v>
      </c>
    </row>
    <row r="23" spans="2:18" ht="14.25" customHeight="1" thickBot="1">
      <c r="B23" s="7" t="s">
        <v>28</v>
      </c>
      <c r="C23" s="6">
        <v>1</v>
      </c>
      <c r="D23" s="6" t="s">
        <v>30</v>
      </c>
      <c r="E23" s="6" t="s">
        <v>13</v>
      </c>
      <c r="F23" s="113">
        <v>120</v>
      </c>
      <c r="G23" s="114">
        <f>Zdravie!D7</f>
        <v>0</v>
      </c>
      <c r="I23" s="109" t="str">
        <f>IF(G23&gt;0,"","!!!")</f>
        <v>!!!</v>
      </c>
      <c r="L23" s="114">
        <f>Zdravie!F7</f>
        <v>0</v>
      </c>
      <c r="N23" s="109" t="str">
        <f>IF(L23&gt;0,"","!!!")</f>
        <v>!!!</v>
      </c>
      <c r="O23" s="109" t="str">
        <f>I23</f>
        <v>!!!</v>
      </c>
      <c r="R23" s="109"/>
    </row>
    <row r="24" spans="2:12" ht="14.25" thickBot="1">
      <c r="B24" s="7" t="s">
        <v>28</v>
      </c>
      <c r="C24" s="6">
        <v>2</v>
      </c>
      <c r="D24" s="6" t="s">
        <v>225</v>
      </c>
      <c r="E24" s="6"/>
      <c r="F24" s="113">
        <v>40</v>
      </c>
      <c r="G24" s="114">
        <f>Zdravie!D15</f>
        <v>0</v>
      </c>
      <c r="L24" s="114">
        <f>Zdravie!F15</f>
        <v>0</v>
      </c>
    </row>
    <row r="25" spans="2:12" ht="14.25" thickBot="1">
      <c r="B25" s="7" t="s">
        <v>28</v>
      </c>
      <c r="C25" s="6">
        <v>3</v>
      </c>
      <c r="D25" s="6" t="s">
        <v>228</v>
      </c>
      <c r="E25" s="6"/>
      <c r="F25" s="113">
        <v>40</v>
      </c>
      <c r="G25" s="114">
        <f>Zdravie!D27</f>
        <v>20</v>
      </c>
      <c r="L25" s="114">
        <f>Zdravie!F27</f>
        <v>20</v>
      </c>
    </row>
    <row r="26" spans="2:13" ht="14.25" thickBot="1">
      <c r="B26" s="3" t="s">
        <v>32</v>
      </c>
      <c r="C26" s="4"/>
      <c r="D26" s="4" t="s">
        <v>33</v>
      </c>
      <c r="E26" s="4"/>
      <c r="F26" s="121" t="s">
        <v>11</v>
      </c>
      <c r="G26" s="122">
        <f>G27</f>
        <v>0</v>
      </c>
      <c r="H26" s="95">
        <f>G26/2</f>
        <v>0</v>
      </c>
      <c r="L26" s="122">
        <f>L27</f>
        <v>0</v>
      </c>
      <c r="M26" s="95">
        <f>L26/2</f>
        <v>0</v>
      </c>
    </row>
    <row r="27" spans="2:12" ht="13.5">
      <c r="B27" s="12" t="s">
        <v>32</v>
      </c>
      <c r="C27" s="13">
        <v>1</v>
      </c>
      <c r="D27" s="13" t="s">
        <v>223</v>
      </c>
      <c r="E27" s="13"/>
      <c r="F27" s="123">
        <v>200</v>
      </c>
      <c r="G27" s="124">
        <f>Materiály!D9</f>
        <v>0</v>
      </c>
      <c r="L27" s="124">
        <f>Materiály!F9</f>
        <v>0</v>
      </c>
    </row>
    <row r="28" spans="2:12" ht="17.25" customHeight="1" thickBot="1">
      <c r="B28" s="232" t="s">
        <v>50</v>
      </c>
      <c r="C28" s="232"/>
      <c r="D28" s="232"/>
      <c r="E28" s="232"/>
      <c r="F28" s="20" t="s">
        <v>34</v>
      </c>
      <c r="G28" s="137">
        <f>IF((G4+G8+G15+G22+G26)&gt;1000,1000,(G4+G8+G15+G22+G26))</f>
        <v>50</v>
      </c>
      <c r="L28" s="137">
        <f>IF((L4+L8+L15+L22+L26)&gt;1000,1000,(L4+L8+L15+L22+L26))</f>
        <v>50</v>
      </c>
    </row>
    <row r="29" spans="4:14" ht="15.75" customHeight="1">
      <c r="D29" s="143" t="s">
        <v>232</v>
      </c>
      <c r="G29" s="139" t="s">
        <v>221</v>
      </c>
      <c r="L29" s="139" t="s">
        <v>222</v>
      </c>
      <c r="N29" s="162" t="s">
        <v>236</v>
      </c>
    </row>
    <row r="30" ht="11.25" customHeight="1">
      <c r="D30" s="135" t="s">
        <v>224</v>
      </c>
    </row>
  </sheetData>
  <sheetProtection password="88C7" sheet="1" objects="1"/>
  <mergeCells count="2">
    <mergeCell ref="B3:C3"/>
    <mergeCell ref="B28:E28"/>
  </mergeCells>
  <printOptions/>
  <pageMargins left="0.25" right="0.25" top="0.75" bottom="0.75" header="0.3" footer="0.3"/>
  <pageSetup fitToHeight="1" fitToWidth="1"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K4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57421875" style="0" customWidth="1"/>
    <col min="2" max="2" width="51.00390625" style="0" customWidth="1"/>
    <col min="3" max="3" width="14.7109375" style="0" customWidth="1"/>
    <col min="4" max="4" width="12.7109375" style="0" customWidth="1"/>
    <col min="5" max="5" width="10.28125" style="0" customWidth="1"/>
    <col min="6" max="6" width="12.7109375" style="66" customWidth="1"/>
    <col min="7" max="7" width="9.140625" style="0" hidden="1" customWidth="1"/>
    <col min="8" max="8" width="13.140625" style="66" customWidth="1"/>
    <col min="9" max="9" width="9.140625" style="0" hidden="1" customWidth="1"/>
    <col min="10" max="10" width="3.8515625" style="0" customWidth="1"/>
    <col min="11" max="11" width="34.57421875" style="0" customWidth="1"/>
  </cols>
  <sheetData>
    <row r="1" ht="18">
      <c r="B1" s="19" t="s">
        <v>108</v>
      </c>
    </row>
    <row r="2" spans="5:11" ht="15.75" thickBot="1">
      <c r="E2" s="1" t="s">
        <v>218</v>
      </c>
      <c r="F2" s="140" t="s">
        <v>219</v>
      </c>
      <c r="H2" s="1" t="s">
        <v>220</v>
      </c>
      <c r="K2" s="1" t="s">
        <v>230</v>
      </c>
    </row>
    <row r="3" spans="2:8" ht="15">
      <c r="B3" s="32" t="s">
        <v>35</v>
      </c>
      <c r="C3" s="236" t="s">
        <v>37</v>
      </c>
      <c r="D3" s="236" t="s">
        <v>38</v>
      </c>
      <c r="E3" s="33" t="s">
        <v>39</v>
      </c>
      <c r="F3" s="73" t="s">
        <v>56</v>
      </c>
      <c r="H3" s="73" t="s">
        <v>56</v>
      </c>
    </row>
    <row r="4" spans="2:8" ht="30.75" thickBot="1">
      <c r="B4" s="34" t="s">
        <v>36</v>
      </c>
      <c r="C4" s="237"/>
      <c r="D4" s="237"/>
      <c r="E4" s="35" t="s">
        <v>243</v>
      </c>
      <c r="F4" s="74" t="s">
        <v>57</v>
      </c>
      <c r="H4" s="74" t="s">
        <v>57</v>
      </c>
    </row>
    <row r="5" spans="2:11" ht="15" thickBot="1">
      <c r="B5" s="10" t="s">
        <v>40</v>
      </c>
      <c r="C5" s="11" t="s">
        <v>41</v>
      </c>
      <c r="D5" s="11" t="s">
        <v>42</v>
      </c>
      <c r="E5" s="11">
        <v>30</v>
      </c>
      <c r="F5" s="97"/>
      <c r="G5" s="15">
        <f>IF(F5="x",E5,"")</f>
      </c>
      <c r="H5" s="97"/>
      <c r="I5" s="15">
        <f aca="true" t="shared" si="0" ref="I5:I12">IF(H5="x",E5,"")</f>
      </c>
      <c r="K5" s="148"/>
    </row>
    <row r="6" spans="2:11" ht="15" thickBot="1">
      <c r="B6" s="10" t="s">
        <v>40</v>
      </c>
      <c r="C6" s="11" t="s">
        <v>41</v>
      </c>
      <c r="D6" s="11" t="s">
        <v>43</v>
      </c>
      <c r="E6" s="11">
        <v>20</v>
      </c>
      <c r="F6" s="105"/>
      <c r="G6" s="15">
        <f aca="true" t="shared" si="1" ref="G6:G12">IF(F6="x",E6,"")</f>
      </c>
      <c r="H6" s="105"/>
      <c r="I6" s="15">
        <f t="shared" si="0"/>
      </c>
      <c r="K6" s="148"/>
    </row>
    <row r="7" spans="2:11" ht="15" thickBot="1">
      <c r="B7" s="10" t="s">
        <v>40</v>
      </c>
      <c r="C7" s="11" t="s">
        <v>44</v>
      </c>
      <c r="D7" s="11" t="s">
        <v>42</v>
      </c>
      <c r="E7" s="11">
        <v>20</v>
      </c>
      <c r="F7" s="105"/>
      <c r="G7" s="15">
        <f t="shared" si="1"/>
      </c>
      <c r="H7" s="105"/>
      <c r="I7" s="15">
        <f t="shared" si="0"/>
      </c>
      <c r="K7" s="148"/>
    </row>
    <row r="8" spans="2:11" ht="15" thickBot="1">
      <c r="B8" s="10" t="s">
        <v>40</v>
      </c>
      <c r="C8" s="11" t="s">
        <v>44</v>
      </c>
      <c r="D8" s="11" t="s">
        <v>43</v>
      </c>
      <c r="E8" s="11">
        <v>10</v>
      </c>
      <c r="F8" s="159" t="s">
        <v>55</v>
      </c>
      <c r="G8" s="15">
        <f t="shared" si="1"/>
        <v>10</v>
      </c>
      <c r="H8" s="159" t="s">
        <v>55</v>
      </c>
      <c r="I8" s="15">
        <f t="shared" si="0"/>
        <v>10</v>
      </c>
      <c r="K8" s="148"/>
    </row>
    <row r="9" spans="2:11" ht="15.75" customHeight="1" thickBot="1">
      <c r="B9" s="10" t="s">
        <v>158</v>
      </c>
      <c r="C9" s="11" t="s">
        <v>51</v>
      </c>
      <c r="D9" s="11" t="s">
        <v>52</v>
      </c>
      <c r="E9" s="11">
        <v>0</v>
      </c>
      <c r="F9" s="160"/>
      <c r="G9" s="15">
        <f t="shared" si="1"/>
      </c>
      <c r="H9" s="160"/>
      <c r="I9" s="15">
        <f t="shared" si="0"/>
      </c>
      <c r="K9" s="148"/>
    </row>
    <row r="10" spans="2:11" ht="15" thickBot="1">
      <c r="B10" s="10" t="s">
        <v>45</v>
      </c>
      <c r="C10" s="11" t="s">
        <v>44</v>
      </c>
      <c r="D10" s="11" t="s">
        <v>43</v>
      </c>
      <c r="E10" s="11">
        <v>20</v>
      </c>
      <c r="F10" s="97"/>
      <c r="G10" s="15">
        <f t="shared" si="1"/>
      </c>
      <c r="H10" s="98"/>
      <c r="I10" s="15">
        <f t="shared" si="0"/>
      </c>
      <c r="K10" s="148"/>
    </row>
    <row r="11" spans="2:11" ht="15" thickBot="1">
      <c r="B11" s="10" t="s">
        <v>46</v>
      </c>
      <c r="C11" s="11" t="s">
        <v>44</v>
      </c>
      <c r="D11" s="11" t="s">
        <v>47</v>
      </c>
      <c r="E11" s="11">
        <v>10</v>
      </c>
      <c r="F11" s="105"/>
      <c r="G11" s="15">
        <f t="shared" si="1"/>
      </c>
      <c r="H11" s="159"/>
      <c r="I11" s="15">
        <f t="shared" si="0"/>
      </c>
      <c r="K11" s="148"/>
    </row>
    <row r="12" spans="2:11" ht="29.25" thickBot="1">
      <c r="B12" s="10" t="s">
        <v>54</v>
      </c>
      <c r="C12" s="11" t="s">
        <v>51</v>
      </c>
      <c r="D12" s="11" t="s">
        <v>53</v>
      </c>
      <c r="E12" s="11">
        <v>0</v>
      </c>
      <c r="F12" s="160"/>
      <c r="G12" s="15">
        <f t="shared" si="1"/>
      </c>
      <c r="H12" s="160"/>
      <c r="I12" s="15">
        <f t="shared" si="0"/>
      </c>
      <c r="K12" s="148"/>
    </row>
    <row r="13" spans="2:11" ht="14.25">
      <c r="B13" s="16" t="s">
        <v>58</v>
      </c>
      <c r="C13" s="17"/>
      <c r="D13" s="17"/>
      <c r="E13" s="17"/>
      <c r="F13" s="70">
        <f>IF(SUM(G5:G12)&gt;40,40,SUM(G5:G12))</f>
        <v>10</v>
      </c>
      <c r="H13" s="70">
        <f>IF(SUM(I5:I12)&gt;40,40,SUM(I5:I12))</f>
        <v>10</v>
      </c>
      <c r="K13" s="149"/>
    </row>
    <row r="14" spans="2:11" ht="14.25">
      <c r="B14" s="14"/>
      <c r="K14" s="149"/>
    </row>
    <row r="15" ht="15" thickBot="1">
      <c r="K15" s="149"/>
    </row>
    <row r="16" spans="2:11" ht="15">
      <c r="B16" s="36" t="s">
        <v>70</v>
      </c>
      <c r="C16" s="37"/>
      <c r="D16" s="38"/>
      <c r="E16" s="33" t="s">
        <v>39</v>
      </c>
      <c r="F16" s="73" t="s">
        <v>56</v>
      </c>
      <c r="H16" s="73" t="s">
        <v>56</v>
      </c>
      <c r="K16" s="149"/>
    </row>
    <row r="17" spans="2:11" ht="15" customHeight="1" thickBot="1">
      <c r="B17" s="238" t="s">
        <v>239</v>
      </c>
      <c r="C17" s="239"/>
      <c r="D17" s="240"/>
      <c r="E17" s="35" t="s">
        <v>110</v>
      </c>
      <c r="F17" s="163" t="s">
        <v>57</v>
      </c>
      <c r="H17" s="74" t="s">
        <v>57</v>
      </c>
      <c r="K17" s="149"/>
    </row>
    <row r="18" spans="2:11" ht="28.5" customHeight="1" thickBot="1">
      <c r="B18" s="233" t="s">
        <v>258</v>
      </c>
      <c r="C18" s="234"/>
      <c r="D18" s="235"/>
      <c r="E18" s="23">
        <v>30</v>
      </c>
      <c r="F18" s="98"/>
      <c r="G18" s="15">
        <f>IF(F18="x",E18,"")</f>
      </c>
      <c r="H18" s="98"/>
      <c r="I18" s="15">
        <f aca="true" t="shared" si="2" ref="I18:I28">IF(H18="x",E18,"")</f>
      </c>
      <c r="K18" s="148"/>
    </row>
    <row r="19" spans="2:11" ht="28.5" customHeight="1" thickBot="1">
      <c r="B19" s="233" t="s">
        <v>241</v>
      </c>
      <c r="C19" s="234"/>
      <c r="D19" s="235"/>
      <c r="E19" s="23">
        <v>10</v>
      </c>
      <c r="F19" s="98"/>
      <c r="G19" s="15">
        <f>IF(F19="x",E19,"")</f>
      </c>
      <c r="H19" s="97"/>
      <c r="I19" s="15">
        <f t="shared" si="2"/>
      </c>
      <c r="K19" s="148"/>
    </row>
    <row r="20" spans="2:11" ht="15" customHeight="1" thickBot="1">
      <c r="B20" s="241" t="s">
        <v>257</v>
      </c>
      <c r="C20" s="242"/>
      <c r="D20" s="243"/>
      <c r="E20" s="23">
        <v>10</v>
      </c>
      <c r="F20" s="98"/>
      <c r="G20" s="15">
        <f>IF(F20="x",E20,"")</f>
      </c>
      <c r="H20" s="98"/>
      <c r="I20" s="15">
        <f t="shared" si="2"/>
      </c>
      <c r="K20" s="148"/>
    </row>
    <row r="21" spans="2:11" ht="28.5" customHeight="1" thickBot="1">
      <c r="B21" s="233" t="s">
        <v>242</v>
      </c>
      <c r="C21" s="234"/>
      <c r="D21" s="235"/>
      <c r="E21" s="23">
        <v>10</v>
      </c>
      <c r="F21" s="98"/>
      <c r="G21" s="15">
        <f>IF(F21="x",E21,"")</f>
      </c>
      <c r="H21" s="98"/>
      <c r="I21" s="15">
        <f t="shared" si="2"/>
      </c>
      <c r="K21" s="148"/>
    </row>
    <row r="22" spans="2:11" ht="3" customHeight="1" thickBot="1">
      <c r="B22" s="132"/>
      <c r="C22" s="134"/>
      <c r="D22" s="133"/>
      <c r="E22" s="23"/>
      <c r="F22" s="98"/>
      <c r="G22" s="15"/>
      <c r="H22" s="97"/>
      <c r="I22" s="15"/>
      <c r="K22" s="148"/>
    </row>
    <row r="23" spans="2:11" ht="14.25" customHeight="1" thickBot="1">
      <c r="B23" s="241" t="s">
        <v>59</v>
      </c>
      <c r="C23" s="242"/>
      <c r="D23" s="243"/>
      <c r="E23" s="11">
        <v>10</v>
      </c>
      <c r="F23" s="97"/>
      <c r="G23" s="15">
        <f aca="true" t="shared" si="3" ref="G23:G29">IF(F23="x",E23,"")</f>
      </c>
      <c r="H23" s="98"/>
      <c r="I23" s="15">
        <f t="shared" si="2"/>
      </c>
      <c r="K23" s="148"/>
    </row>
    <row r="24" spans="2:11" ht="15" thickBot="1">
      <c r="B24" s="233" t="s">
        <v>60</v>
      </c>
      <c r="C24" s="234"/>
      <c r="D24" s="235"/>
      <c r="E24" s="11">
        <v>10</v>
      </c>
      <c r="F24" s="98"/>
      <c r="G24" s="15">
        <f t="shared" si="3"/>
      </c>
      <c r="H24" s="97"/>
      <c r="I24" s="15">
        <f t="shared" si="2"/>
      </c>
      <c r="K24" s="148"/>
    </row>
    <row r="25" spans="2:11" ht="13.5" customHeight="1" thickBot="1">
      <c r="B25" s="233" t="s">
        <v>61</v>
      </c>
      <c r="C25" s="234"/>
      <c r="D25" s="235"/>
      <c r="E25" s="11">
        <v>10</v>
      </c>
      <c r="F25" s="98"/>
      <c r="G25" s="15">
        <f t="shared" si="3"/>
      </c>
      <c r="H25" s="98"/>
      <c r="I25" s="15">
        <f t="shared" si="2"/>
      </c>
      <c r="K25" s="148"/>
    </row>
    <row r="26" spans="2:11" ht="15" thickBot="1">
      <c r="B26" s="233" t="s">
        <v>62</v>
      </c>
      <c r="C26" s="234"/>
      <c r="D26" s="235"/>
      <c r="E26" s="11">
        <v>10</v>
      </c>
      <c r="F26" s="98"/>
      <c r="G26" s="15">
        <f t="shared" si="3"/>
      </c>
      <c r="H26" s="97"/>
      <c r="I26" s="15">
        <f t="shared" si="2"/>
      </c>
      <c r="K26" s="148"/>
    </row>
    <row r="27" spans="2:11" ht="14.25" customHeight="1" thickBot="1">
      <c r="B27" s="233" t="s">
        <v>63</v>
      </c>
      <c r="C27" s="234"/>
      <c r="D27" s="235"/>
      <c r="E27" s="11">
        <v>10</v>
      </c>
      <c r="F27" s="97"/>
      <c r="G27" s="15">
        <f t="shared" si="3"/>
      </c>
      <c r="H27" s="98"/>
      <c r="I27" s="15">
        <f t="shared" si="2"/>
      </c>
      <c r="K27" s="148"/>
    </row>
    <row r="28" spans="2:11" ht="13.5" customHeight="1" thickBot="1">
      <c r="B28" s="233" t="s">
        <v>64</v>
      </c>
      <c r="C28" s="234"/>
      <c r="D28" s="235"/>
      <c r="E28" s="11">
        <v>10</v>
      </c>
      <c r="F28" s="98"/>
      <c r="G28" s="15">
        <f t="shared" si="3"/>
      </c>
      <c r="H28" s="98"/>
      <c r="I28" s="15">
        <f t="shared" si="2"/>
      </c>
      <c r="K28" s="148"/>
    </row>
    <row r="29" spans="2:11" ht="15.75" customHeight="1" thickBot="1">
      <c r="B29" s="233" t="s">
        <v>65</v>
      </c>
      <c r="C29" s="234"/>
      <c r="D29" s="235"/>
      <c r="E29" s="11">
        <v>10</v>
      </c>
      <c r="F29" s="98"/>
      <c r="G29" s="15">
        <f t="shared" si="3"/>
      </c>
      <c r="H29" s="98"/>
      <c r="I29" s="15">
        <f>IF(H29="x",E29,"")</f>
      </c>
      <c r="K29" s="148"/>
    </row>
    <row r="30" spans="2:11" ht="14.25">
      <c r="B30" s="16" t="s">
        <v>58</v>
      </c>
      <c r="C30" s="17"/>
      <c r="D30" s="17"/>
      <c r="E30" s="17"/>
      <c r="F30" s="131">
        <f>IF(SUM(G18:G29)&gt;60,60,SUM(G18:G29))</f>
        <v>0</v>
      </c>
      <c r="H30" s="131">
        <f>IF(SUM(I18:I29)&gt;60,60,SUM(I18:I29))</f>
        <v>0</v>
      </c>
      <c r="K30" s="149"/>
    </row>
    <row r="31" ht="14.25">
      <c r="K31" s="149"/>
    </row>
    <row r="32" ht="15" thickBot="1">
      <c r="K32" s="149"/>
    </row>
    <row r="33" spans="2:11" ht="30">
      <c r="B33" s="244" t="s">
        <v>76</v>
      </c>
      <c r="C33" s="245"/>
      <c r="D33" s="236" t="s">
        <v>78</v>
      </c>
      <c r="E33" s="33" t="s">
        <v>79</v>
      </c>
      <c r="F33" s="73" t="s">
        <v>56</v>
      </c>
      <c r="H33" s="73" t="s">
        <v>56</v>
      </c>
      <c r="K33" s="149"/>
    </row>
    <row r="34" spans="2:11" ht="15.75" thickBot="1">
      <c r="B34" s="246" t="s">
        <v>77</v>
      </c>
      <c r="C34" s="247"/>
      <c r="D34" s="237"/>
      <c r="E34" s="35" t="s">
        <v>80</v>
      </c>
      <c r="F34" s="161" t="s">
        <v>234</v>
      </c>
      <c r="H34" s="161" t="s">
        <v>234</v>
      </c>
      <c r="K34" s="149"/>
    </row>
    <row r="35" spans="2:11" ht="15" customHeight="1" thickBot="1">
      <c r="B35" s="233" t="s">
        <v>81</v>
      </c>
      <c r="C35" s="235"/>
      <c r="D35" s="11" t="s">
        <v>82</v>
      </c>
      <c r="E35" s="23" t="s">
        <v>83</v>
      </c>
      <c r="F35" s="97"/>
      <c r="G35" s="15">
        <f>IF(F35="o",25,IF(F35="m",15,""))</f>
      </c>
      <c r="H35" s="97"/>
      <c r="I35" s="15">
        <f>IF(H35="o",25,IF(H35="m",15,""))</f>
      </c>
      <c r="K35" s="148"/>
    </row>
    <row r="36" spans="2:11" ht="15" customHeight="1" thickBot="1">
      <c r="B36" s="233" t="s">
        <v>84</v>
      </c>
      <c r="C36" s="235"/>
      <c r="D36" s="11" t="s">
        <v>85</v>
      </c>
      <c r="E36" s="23" t="s">
        <v>83</v>
      </c>
      <c r="F36" s="159"/>
      <c r="G36" s="15">
        <f aca="true" t="shared" si="4" ref="G36:G44">IF(F36="o",25,IF(F36="m",15,""))</f>
      </c>
      <c r="H36" s="105"/>
      <c r="I36" s="15">
        <f aca="true" t="shared" si="5" ref="I36:I44">IF(H36="o",25,IF(H36="m",15,""))</f>
      </c>
      <c r="K36" s="148"/>
    </row>
    <row r="37" spans="2:11" ht="15" customHeight="1" thickBot="1">
      <c r="B37" s="233" t="s">
        <v>86</v>
      </c>
      <c r="C37" s="235"/>
      <c r="D37" s="11" t="s">
        <v>87</v>
      </c>
      <c r="E37" s="23" t="s">
        <v>88</v>
      </c>
      <c r="F37" s="105"/>
      <c r="G37" s="15">
        <f t="shared" si="4"/>
      </c>
      <c r="H37" s="105"/>
      <c r="I37" s="15">
        <f t="shared" si="5"/>
      </c>
      <c r="K37" s="148"/>
    </row>
    <row r="38" spans="2:11" ht="15" customHeight="1" thickBot="1">
      <c r="B38" s="233" t="s">
        <v>89</v>
      </c>
      <c r="C38" s="235"/>
      <c r="D38" s="11" t="s">
        <v>90</v>
      </c>
      <c r="E38" s="23" t="s">
        <v>91</v>
      </c>
      <c r="F38" s="105"/>
      <c r="G38" s="15">
        <f t="shared" si="4"/>
      </c>
      <c r="H38" s="105"/>
      <c r="I38" s="15">
        <f t="shared" si="5"/>
      </c>
      <c r="K38" s="148"/>
    </row>
    <row r="39" spans="2:11" ht="15" customHeight="1" thickBot="1">
      <c r="B39" s="233" t="s">
        <v>92</v>
      </c>
      <c r="C39" s="235"/>
      <c r="D39" s="11" t="s">
        <v>93</v>
      </c>
      <c r="E39" s="23" t="s">
        <v>94</v>
      </c>
      <c r="F39" s="159"/>
      <c r="G39" s="15">
        <f t="shared" si="4"/>
      </c>
      <c r="H39" s="159"/>
      <c r="I39" s="15">
        <f t="shared" si="5"/>
      </c>
      <c r="K39" s="148"/>
    </row>
    <row r="40" spans="2:11" ht="15" customHeight="1" thickBot="1">
      <c r="B40" s="233" t="s">
        <v>95</v>
      </c>
      <c r="C40" s="235"/>
      <c r="D40" s="11" t="s">
        <v>96</v>
      </c>
      <c r="E40" s="23" t="s">
        <v>97</v>
      </c>
      <c r="F40" s="105"/>
      <c r="G40" s="15">
        <f t="shared" si="4"/>
      </c>
      <c r="H40" s="105"/>
      <c r="I40" s="15">
        <f t="shared" si="5"/>
      </c>
      <c r="K40" s="148"/>
    </row>
    <row r="41" spans="2:11" ht="15" customHeight="1" thickBot="1">
      <c r="B41" s="233" t="s">
        <v>98</v>
      </c>
      <c r="C41" s="235"/>
      <c r="D41" s="11" t="s">
        <v>99</v>
      </c>
      <c r="E41" s="23" t="s">
        <v>100</v>
      </c>
      <c r="F41" s="105"/>
      <c r="G41" s="15">
        <f t="shared" si="4"/>
      </c>
      <c r="H41" s="105"/>
      <c r="I41" s="15">
        <f t="shared" si="5"/>
      </c>
      <c r="K41" s="148"/>
    </row>
    <row r="42" spans="2:11" ht="15" customHeight="1" thickBot="1">
      <c r="B42" s="233" t="s">
        <v>101</v>
      </c>
      <c r="C42" s="235"/>
      <c r="D42" s="11" t="s">
        <v>87</v>
      </c>
      <c r="E42" s="23" t="s">
        <v>88</v>
      </c>
      <c r="F42" s="105"/>
      <c r="G42" s="15">
        <f t="shared" si="4"/>
      </c>
      <c r="H42" s="105"/>
      <c r="I42" s="15">
        <f t="shared" si="5"/>
      </c>
      <c r="K42" s="148"/>
    </row>
    <row r="43" spans="2:11" ht="15" customHeight="1" thickBot="1">
      <c r="B43" s="233" t="s">
        <v>102</v>
      </c>
      <c r="C43" s="235"/>
      <c r="D43" s="11" t="s">
        <v>99</v>
      </c>
      <c r="E43" s="23" t="s">
        <v>103</v>
      </c>
      <c r="F43" s="105"/>
      <c r="G43" s="15">
        <f t="shared" si="4"/>
      </c>
      <c r="H43" s="159"/>
      <c r="I43" s="15">
        <f t="shared" si="5"/>
      </c>
      <c r="K43" s="148"/>
    </row>
    <row r="44" spans="2:11" ht="15" customHeight="1" thickBot="1">
      <c r="B44" s="233" t="s">
        <v>104</v>
      </c>
      <c r="C44" s="235"/>
      <c r="D44" s="11" t="s">
        <v>105</v>
      </c>
      <c r="E44" s="23" t="s">
        <v>106</v>
      </c>
      <c r="F44" s="106"/>
      <c r="G44" s="15">
        <f t="shared" si="4"/>
      </c>
      <c r="H44" s="106"/>
      <c r="I44" s="15">
        <f t="shared" si="5"/>
      </c>
      <c r="K44" s="148"/>
    </row>
    <row r="45" spans="2:8" ht="13.5">
      <c r="B45" s="16" t="s">
        <v>58</v>
      </c>
      <c r="C45" s="17"/>
      <c r="D45" s="17"/>
      <c r="E45" s="17"/>
      <c r="F45" s="70">
        <f>IF(SUM(G35:G44)&gt;25,25,SUM(G35:G44))</f>
        <v>0</v>
      </c>
      <c r="H45" s="70">
        <f>IF(SUM(I35:I44)&gt;25,25,SUM(I35:I44))</f>
        <v>0</v>
      </c>
    </row>
    <row r="46" spans="2:8" ht="12">
      <c r="B46" s="135" t="s">
        <v>240</v>
      </c>
      <c r="F46" s="147" t="s">
        <v>221</v>
      </c>
      <c r="G46" s="80"/>
      <c r="H46" s="144" t="s">
        <v>222</v>
      </c>
    </row>
  </sheetData>
  <sheetProtection password="88C7" sheet="1" objects="1"/>
  <mergeCells count="27">
    <mergeCell ref="B44:C44"/>
    <mergeCell ref="B37:C37"/>
    <mergeCell ref="B38:C38"/>
    <mergeCell ref="B39:C39"/>
    <mergeCell ref="B40:C40"/>
    <mergeCell ref="B42:C42"/>
    <mergeCell ref="B41:C41"/>
    <mergeCell ref="B35:C35"/>
    <mergeCell ref="B36:C36"/>
    <mergeCell ref="B33:C33"/>
    <mergeCell ref="B34:C34"/>
    <mergeCell ref="B43:C43"/>
    <mergeCell ref="B20:D20"/>
    <mergeCell ref="B24:D24"/>
    <mergeCell ref="B25:D25"/>
    <mergeCell ref="B26:D26"/>
    <mergeCell ref="B27:D27"/>
    <mergeCell ref="B21:D21"/>
    <mergeCell ref="C3:C4"/>
    <mergeCell ref="D3:D4"/>
    <mergeCell ref="B18:D18"/>
    <mergeCell ref="D33:D34"/>
    <mergeCell ref="B28:D28"/>
    <mergeCell ref="B29:D29"/>
    <mergeCell ref="B17:D17"/>
    <mergeCell ref="B23:D23"/>
    <mergeCell ref="B19:D19"/>
  </mergeCells>
  <printOptions/>
  <pageMargins left="0.25" right="0.25" top="0.75" bottom="0.75" header="0.3" footer="0.3"/>
  <pageSetup fitToHeight="1" fitToWidth="1" horizontalDpi="600" verticalDpi="600" orientation="portrait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61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2.8515625" style="0" customWidth="1"/>
    <col min="2" max="2" width="74.28125" style="0" customWidth="1"/>
    <col min="3" max="3" width="10.57421875" style="0" customWidth="1"/>
    <col min="4" max="4" width="12.8515625" style="66" customWidth="1"/>
    <col min="5" max="5" width="8.8515625" style="89" hidden="1" customWidth="1"/>
    <col min="6" max="6" width="13.28125" style="66" customWidth="1"/>
    <col min="7" max="7" width="8.8515625" style="89" hidden="1" customWidth="1"/>
    <col min="8" max="8" width="3.421875" style="0" customWidth="1"/>
    <col min="9" max="9" width="36.28125" style="0" customWidth="1"/>
  </cols>
  <sheetData>
    <row r="1" ht="18">
      <c r="B1" s="43" t="s">
        <v>10</v>
      </c>
    </row>
    <row r="2" spans="3:9" ht="15" customHeight="1" thickBot="1">
      <c r="C2" s="1" t="s">
        <v>218</v>
      </c>
      <c r="D2" s="140" t="s">
        <v>219</v>
      </c>
      <c r="E2"/>
      <c r="F2" s="1" t="s">
        <v>220</v>
      </c>
      <c r="G2"/>
      <c r="I2" s="1" t="s">
        <v>230</v>
      </c>
    </row>
    <row r="3" spans="2:6" ht="15">
      <c r="B3" s="46" t="s">
        <v>109</v>
      </c>
      <c r="C3" s="44" t="s">
        <v>39</v>
      </c>
      <c r="D3" s="67" t="s">
        <v>56</v>
      </c>
      <c r="F3" s="67" t="s">
        <v>56</v>
      </c>
    </row>
    <row r="4" spans="2:6" ht="30.75" thickBot="1">
      <c r="B4" s="47" t="s">
        <v>12</v>
      </c>
      <c r="C4" s="45" t="s">
        <v>110</v>
      </c>
      <c r="D4" s="68" t="s">
        <v>57</v>
      </c>
      <c r="F4" s="68" t="s">
        <v>57</v>
      </c>
    </row>
    <row r="5" spans="1:9" ht="15" customHeight="1" thickBot="1">
      <c r="A5" s="125"/>
      <c r="B5" s="39" t="s">
        <v>165</v>
      </c>
      <c r="C5" s="41">
        <v>50</v>
      </c>
      <c r="D5" s="98"/>
      <c r="E5" s="15">
        <f>IF(D5="x",C5,"")</f>
      </c>
      <c r="F5" s="97"/>
      <c r="G5" s="15">
        <f>IF(F5="x",C5,"")</f>
      </c>
      <c r="I5" s="148"/>
    </row>
    <row r="6" spans="1:9" ht="15" customHeight="1" thickBot="1">
      <c r="A6" s="125"/>
      <c r="B6" s="64" t="s">
        <v>111</v>
      </c>
      <c r="C6" s="65" t="s">
        <v>166</v>
      </c>
      <c r="D6" s="69"/>
      <c r="E6" s="15"/>
      <c r="F6" s="69"/>
      <c r="G6" s="15"/>
      <c r="I6" s="149"/>
    </row>
    <row r="7" spans="1:9" ht="15" customHeight="1">
      <c r="A7" s="125"/>
      <c r="B7" s="40" t="s">
        <v>112</v>
      </c>
      <c r="C7" s="42">
        <v>4</v>
      </c>
      <c r="D7" s="105"/>
      <c r="E7" s="15">
        <f>IF(D7="x",C7,"")</f>
      </c>
      <c r="F7" s="159"/>
      <c r="G7" s="15">
        <f>IF(F7="x",C7,"")</f>
      </c>
      <c r="I7" s="148"/>
    </row>
    <row r="8" spans="1:9" ht="15" customHeight="1">
      <c r="A8" s="125"/>
      <c r="B8" s="40" t="s">
        <v>113</v>
      </c>
      <c r="C8" s="42">
        <v>4</v>
      </c>
      <c r="D8" s="105"/>
      <c r="E8" s="15">
        <f>IF(D8="x",C8,"")</f>
      </c>
      <c r="F8" s="105"/>
      <c r="G8" s="15">
        <f>IF(F8="x",C8,"")</f>
      </c>
      <c r="I8" s="148"/>
    </row>
    <row r="9" spans="1:9" ht="15" customHeight="1">
      <c r="A9" s="125"/>
      <c r="B9" s="40" t="s">
        <v>114</v>
      </c>
      <c r="C9" s="42">
        <v>4</v>
      </c>
      <c r="D9" s="105"/>
      <c r="E9" s="15">
        <f>IF(D9="x",C9,"")</f>
      </c>
      <c r="F9" s="105"/>
      <c r="G9" s="15">
        <f>IF(F9="x",C9,"")</f>
      </c>
      <c r="I9" s="148"/>
    </row>
    <row r="10" spans="1:9" ht="15" customHeight="1">
      <c r="A10" s="125"/>
      <c r="B10" s="40" t="s">
        <v>115</v>
      </c>
      <c r="C10" s="42">
        <v>4</v>
      </c>
      <c r="D10" s="105"/>
      <c r="E10" s="15">
        <f>IF(D10="x",C10,"")</f>
      </c>
      <c r="F10" s="105"/>
      <c r="G10" s="15">
        <f>IF(F10="x",C10,"")</f>
      </c>
      <c r="I10" s="148"/>
    </row>
    <row r="11" spans="1:9" ht="15" customHeight="1" thickBot="1">
      <c r="A11" s="125"/>
      <c r="B11" s="10" t="s">
        <v>116</v>
      </c>
      <c r="C11" s="42">
        <v>4</v>
      </c>
      <c r="D11" s="106"/>
      <c r="E11" s="15">
        <f>IF(D11="x",C11,"")</f>
      </c>
      <c r="F11" s="106"/>
      <c r="G11" s="15">
        <f>IF(F11="x",C11,"")</f>
      </c>
      <c r="I11" s="148"/>
    </row>
    <row r="12" spans="2:9" ht="14.25">
      <c r="B12" s="16" t="s">
        <v>58</v>
      </c>
      <c r="C12" s="17"/>
      <c r="D12" s="70">
        <f>IF(SUM(E5:E11)&gt;60,60,SUM(E5:E11))</f>
        <v>0</v>
      </c>
      <c r="E12" s="15"/>
      <c r="F12" s="70">
        <f>IF(SUM(G5:G11)&gt;60,60,SUM(G5:G11))</f>
        <v>0</v>
      </c>
      <c r="G12" s="15"/>
      <c r="I12" s="149"/>
    </row>
    <row r="13" spans="5:9" ht="14.25">
      <c r="E13" s="15"/>
      <c r="G13" s="15"/>
      <c r="I13" s="149"/>
    </row>
    <row r="14" spans="5:9" ht="5.25" customHeight="1" thickBot="1">
      <c r="E14" s="15"/>
      <c r="G14" s="15"/>
      <c r="I14" s="149"/>
    </row>
    <row r="15" spans="2:9" ht="15">
      <c r="B15" s="46" t="s">
        <v>117</v>
      </c>
      <c r="C15" s="44" t="s">
        <v>39</v>
      </c>
      <c r="D15" s="67" t="s">
        <v>56</v>
      </c>
      <c r="E15" s="15"/>
      <c r="F15" s="67" t="s">
        <v>56</v>
      </c>
      <c r="G15" s="15"/>
      <c r="I15" s="149"/>
    </row>
    <row r="16" spans="2:9" ht="30.75" thickBot="1">
      <c r="B16" s="47" t="s">
        <v>151</v>
      </c>
      <c r="C16" s="45" t="s">
        <v>118</v>
      </c>
      <c r="D16" s="71" t="s">
        <v>57</v>
      </c>
      <c r="E16" s="15"/>
      <c r="F16" s="71" t="s">
        <v>57</v>
      </c>
      <c r="G16" s="15"/>
      <c r="I16" s="149"/>
    </row>
    <row r="17" spans="2:9" ht="28.5">
      <c r="B17" s="40" t="s">
        <v>119</v>
      </c>
      <c r="C17" s="252">
        <v>20</v>
      </c>
      <c r="D17" s="248"/>
      <c r="E17" s="251">
        <f>IF(D17="x",C17,"")</f>
      </c>
      <c r="F17" s="248"/>
      <c r="G17" s="251">
        <f>IF(F17="x",C17,"")</f>
      </c>
      <c r="I17" s="148"/>
    </row>
    <row r="18" spans="2:9" ht="28.5">
      <c r="B18" s="40" t="s">
        <v>176</v>
      </c>
      <c r="C18" s="253"/>
      <c r="D18" s="249"/>
      <c r="E18" s="251"/>
      <c r="F18" s="249"/>
      <c r="G18" s="251"/>
      <c r="I18" s="148"/>
    </row>
    <row r="19" spans="2:9" ht="42.75">
      <c r="B19" s="40" t="s">
        <v>177</v>
      </c>
      <c r="C19" s="253"/>
      <c r="D19" s="249"/>
      <c r="E19" s="251"/>
      <c r="F19" s="249"/>
      <c r="G19" s="251"/>
      <c r="I19" s="148"/>
    </row>
    <row r="20" spans="2:9" ht="29.25" thickBot="1">
      <c r="B20" s="10" t="s">
        <v>120</v>
      </c>
      <c r="C20" s="254"/>
      <c r="D20" s="250"/>
      <c r="E20" s="251"/>
      <c r="F20" s="250"/>
      <c r="G20" s="251"/>
      <c r="I20" s="148"/>
    </row>
    <row r="21" spans="2:9" ht="14.25">
      <c r="B21" s="16" t="s">
        <v>58</v>
      </c>
      <c r="C21" s="17"/>
      <c r="D21" s="70">
        <f>IF(SUM(E17)&gt;20,20,SUM(E17))</f>
        <v>0</v>
      </c>
      <c r="E21" s="15"/>
      <c r="F21" s="70">
        <f>IF(SUM(G17)&gt;20,20,SUM(G17))</f>
        <v>0</v>
      </c>
      <c r="G21" s="15"/>
      <c r="I21" s="149"/>
    </row>
    <row r="22" spans="5:9" ht="14.25">
      <c r="E22" s="15"/>
      <c r="G22" s="15"/>
      <c r="I22" s="149"/>
    </row>
    <row r="23" spans="5:9" ht="3.75" customHeight="1" thickBot="1">
      <c r="E23" s="15"/>
      <c r="G23" s="15"/>
      <c r="I23" s="149"/>
    </row>
    <row r="24" spans="2:9" ht="15">
      <c r="B24" s="46" t="s">
        <v>121</v>
      </c>
      <c r="C24" s="44" t="s">
        <v>39</v>
      </c>
      <c r="D24" s="67" t="s">
        <v>56</v>
      </c>
      <c r="E24" s="15"/>
      <c r="F24" s="67" t="s">
        <v>56</v>
      </c>
      <c r="G24" s="15"/>
      <c r="I24" s="149"/>
    </row>
    <row r="25" spans="2:9" ht="30.75" thickBot="1">
      <c r="B25" s="47" t="s">
        <v>15</v>
      </c>
      <c r="C25" s="45" t="s">
        <v>122</v>
      </c>
      <c r="D25" s="68" t="s">
        <v>57</v>
      </c>
      <c r="E25" s="15"/>
      <c r="F25" s="68" t="s">
        <v>57</v>
      </c>
      <c r="G25" s="15"/>
      <c r="I25" s="149"/>
    </row>
    <row r="26" spans="1:9" ht="28.5">
      <c r="A26" s="125"/>
      <c r="B26" s="40" t="s">
        <v>170</v>
      </c>
      <c r="C26" s="42">
        <v>10</v>
      </c>
      <c r="D26" s="105"/>
      <c r="E26" s="15">
        <f>IF(D26="x",C26,"")</f>
      </c>
      <c r="F26" s="105"/>
      <c r="G26" s="15">
        <f>IF(F26="x",C26,"")</f>
      </c>
      <c r="I26" s="148"/>
    </row>
    <row r="27" spans="1:9" ht="14.25">
      <c r="A27" s="125"/>
      <c r="B27" s="40" t="s">
        <v>169</v>
      </c>
      <c r="C27" s="42">
        <v>10</v>
      </c>
      <c r="D27" s="105"/>
      <c r="E27" s="15">
        <f>IF(D27="x",C27,"")</f>
      </c>
      <c r="F27" s="159"/>
      <c r="G27" s="15">
        <f>IF(F27="x",C27,"")</f>
      </c>
      <c r="I27" s="194"/>
    </row>
    <row r="28" spans="1:9" ht="14.25">
      <c r="A28" s="125"/>
      <c r="B28" s="40" t="s">
        <v>168</v>
      </c>
      <c r="C28" s="42">
        <v>10</v>
      </c>
      <c r="D28" s="105"/>
      <c r="E28" s="15">
        <f>IF(D28="x",C28,"")</f>
      </c>
      <c r="F28" s="159"/>
      <c r="G28" s="15">
        <f>IF(F28="x",C28,"")</f>
      </c>
      <c r="I28" s="148"/>
    </row>
    <row r="29" spans="1:9" ht="14.25">
      <c r="A29" s="125"/>
      <c r="B29" s="40" t="s">
        <v>167</v>
      </c>
      <c r="C29" s="42">
        <v>10</v>
      </c>
      <c r="D29" s="159"/>
      <c r="E29" s="15">
        <f>IF(D29="x",C29,"")</f>
      </c>
      <c r="F29" s="159"/>
      <c r="G29" s="15">
        <f>IF(F29="x",C29,"")</f>
      </c>
      <c r="I29" s="148"/>
    </row>
    <row r="30" spans="2:9" ht="14.25">
      <c r="B30" s="16" t="s">
        <v>58</v>
      </c>
      <c r="C30" s="17"/>
      <c r="D30" s="70">
        <f>IF(SUM(F20:F29)&gt;40,40,SUM(E26:E29))</f>
        <v>0</v>
      </c>
      <c r="E30" s="15"/>
      <c r="F30" s="70">
        <f>IF(SUM(H20:H29)&gt;40,40,SUM(G26:G29))</f>
        <v>0</v>
      </c>
      <c r="G30" s="15"/>
      <c r="I30" s="149"/>
    </row>
    <row r="31" spans="5:9" ht="14.25">
      <c r="E31" s="15"/>
      <c r="G31" s="15"/>
      <c r="I31" s="149"/>
    </row>
    <row r="32" spans="5:9" ht="3" customHeight="1" thickBot="1">
      <c r="E32" s="15"/>
      <c r="G32" s="15"/>
      <c r="I32" s="149"/>
    </row>
    <row r="33" spans="2:9" ht="15">
      <c r="B33" s="46" t="s">
        <v>123</v>
      </c>
      <c r="C33" s="44" t="s">
        <v>39</v>
      </c>
      <c r="D33" s="67" t="s">
        <v>56</v>
      </c>
      <c r="E33" s="15"/>
      <c r="F33" s="67" t="s">
        <v>56</v>
      </c>
      <c r="G33" s="15"/>
      <c r="I33" s="149"/>
    </row>
    <row r="34" spans="2:9" ht="30.75" thickBot="1">
      <c r="B34" s="47" t="s">
        <v>152</v>
      </c>
      <c r="C34" s="45" t="s">
        <v>110</v>
      </c>
      <c r="D34" s="68" t="s">
        <v>57</v>
      </c>
      <c r="E34" s="15"/>
      <c r="F34" s="68" t="s">
        <v>57</v>
      </c>
      <c r="G34" s="15"/>
      <c r="I34" s="149"/>
    </row>
    <row r="35" spans="1:9" ht="16.5" customHeight="1" thickBot="1">
      <c r="A35" s="125"/>
      <c r="B35" s="10" t="s">
        <v>175</v>
      </c>
      <c r="C35" s="11">
        <v>20</v>
      </c>
      <c r="D35" s="130"/>
      <c r="E35" s="15">
        <f>IF(D35="x",C35,"")</f>
      </c>
      <c r="F35" s="130"/>
      <c r="G35" s="15">
        <f>IF(F35="x",C35,"")</f>
      </c>
      <c r="I35" s="148"/>
    </row>
    <row r="36" spans="1:9" ht="28.5">
      <c r="A36" s="125"/>
      <c r="B36" s="40" t="s">
        <v>171</v>
      </c>
      <c r="C36" s="42"/>
      <c r="D36" s="97"/>
      <c r="E36" s="15"/>
      <c r="F36" s="97"/>
      <c r="G36" s="15">
        <f>IF(F36="x",C36,"")</f>
      </c>
      <c r="I36" s="148"/>
    </row>
    <row r="37" spans="1:9" ht="14.25">
      <c r="A37" s="125"/>
      <c r="B37" s="40" t="s">
        <v>172</v>
      </c>
      <c r="C37" s="42">
        <v>40</v>
      </c>
      <c r="D37" s="105"/>
      <c r="E37" s="15">
        <f>IF(D37="x",C37,"")</f>
      </c>
      <c r="F37" s="159"/>
      <c r="G37" s="15">
        <f>IF(F37="x",C37,"")</f>
      </c>
      <c r="I37" s="148"/>
    </row>
    <row r="38" spans="1:9" ht="14.25">
      <c r="A38" s="125"/>
      <c r="B38" s="40" t="s">
        <v>173</v>
      </c>
      <c r="C38" s="42">
        <v>20</v>
      </c>
      <c r="D38" s="105"/>
      <c r="E38" s="15">
        <f>IF(D38="x",C38,"")</f>
      </c>
      <c r="F38" s="105"/>
      <c r="G38" s="15">
        <f>IF(F38="x",C38,"")</f>
      </c>
      <c r="I38" s="148"/>
    </row>
    <row r="39" spans="1:9" ht="15" thickBot="1">
      <c r="A39" s="125"/>
      <c r="B39" s="40" t="s">
        <v>174</v>
      </c>
      <c r="C39" s="23">
        <v>10</v>
      </c>
      <c r="D39" s="160"/>
      <c r="E39" s="15">
        <f>IF(D39="x",C39,"")</f>
      </c>
      <c r="F39" s="160"/>
      <c r="G39" s="15">
        <f>IF(F39="x",C39,"")</f>
      </c>
      <c r="I39" s="148"/>
    </row>
    <row r="40" spans="2:9" ht="14.25">
      <c r="B40" s="16" t="s">
        <v>58</v>
      </c>
      <c r="C40" s="17"/>
      <c r="D40" s="70">
        <f>IF(SUM(E35:E39)&gt;60,60,SUM(E35:E39))</f>
        <v>0</v>
      </c>
      <c r="E40" s="15"/>
      <c r="F40" s="70">
        <f>IF(SUM(G35:G39)&gt;60,60,SUM(G35:G39))</f>
        <v>0</v>
      </c>
      <c r="G40" s="15"/>
      <c r="I40" s="149"/>
    </row>
    <row r="41" spans="5:9" ht="14.25">
      <c r="E41" s="15"/>
      <c r="G41" s="15"/>
      <c r="I41" s="149"/>
    </row>
    <row r="42" spans="5:9" ht="4.5" customHeight="1" thickBot="1">
      <c r="E42" s="15"/>
      <c r="G42" s="15"/>
      <c r="I42" s="149"/>
    </row>
    <row r="43" spans="2:9" ht="15">
      <c r="B43" s="46" t="s">
        <v>124</v>
      </c>
      <c r="C43" s="44" t="s">
        <v>39</v>
      </c>
      <c r="D43" s="67" t="s">
        <v>56</v>
      </c>
      <c r="E43" s="15"/>
      <c r="F43" s="67" t="s">
        <v>56</v>
      </c>
      <c r="G43" s="15"/>
      <c r="I43" s="149"/>
    </row>
    <row r="44" spans="2:9" ht="30.75" thickBot="1">
      <c r="B44" s="47" t="s">
        <v>153</v>
      </c>
      <c r="C44" s="45" t="s">
        <v>110</v>
      </c>
      <c r="D44" s="68" t="s">
        <v>57</v>
      </c>
      <c r="E44" s="15"/>
      <c r="F44" s="68" t="s">
        <v>57</v>
      </c>
      <c r="G44" s="15"/>
      <c r="I44" s="149"/>
    </row>
    <row r="45" spans="1:9" ht="29.25" thickBot="1">
      <c r="A45" s="125"/>
      <c r="B45" s="10" t="s">
        <v>178</v>
      </c>
      <c r="C45" s="92">
        <v>10</v>
      </c>
      <c r="D45" s="99"/>
      <c r="E45" s="15">
        <f>IF(D45="x",C45,"")</f>
      </c>
      <c r="F45" s="99"/>
      <c r="G45" s="15">
        <f>IF(F45="x",C45,"")</f>
      </c>
      <c r="I45" s="148"/>
    </row>
    <row r="46" spans="1:9" ht="44.25" customHeight="1" thickBot="1">
      <c r="A46" s="125"/>
      <c r="B46" s="10" t="s">
        <v>180</v>
      </c>
      <c r="C46" s="92">
        <v>10</v>
      </c>
      <c r="D46" s="99"/>
      <c r="E46" s="15">
        <f>IF(D46="x",C46,"")</f>
      </c>
      <c r="F46" s="104"/>
      <c r="G46" s="15">
        <f>IF(F46="x",C46,"")</f>
      </c>
      <c r="I46" s="148"/>
    </row>
    <row r="47" spans="1:9" ht="15" thickBot="1">
      <c r="A47" s="125"/>
      <c r="B47" s="10" t="s">
        <v>179</v>
      </c>
      <c r="C47" s="92">
        <v>10</v>
      </c>
      <c r="D47" s="99"/>
      <c r="E47" s="15">
        <f>IF(D47="x",C47,"")</f>
      </c>
      <c r="F47" s="99"/>
      <c r="G47" s="15">
        <f>IF(F47="x",C47,"")</f>
      </c>
      <c r="I47" s="148"/>
    </row>
    <row r="48" spans="1:9" ht="15.75" thickBot="1">
      <c r="A48" s="125"/>
      <c r="B48" s="62" t="s">
        <v>125</v>
      </c>
      <c r="C48" s="63"/>
      <c r="D48" s="72"/>
      <c r="E48" s="15"/>
      <c r="F48" s="72"/>
      <c r="G48" s="15"/>
      <c r="I48" s="149"/>
    </row>
    <row r="49" spans="1:9" ht="15" thickBot="1">
      <c r="A49" s="125"/>
      <c r="B49" s="10" t="s">
        <v>181</v>
      </c>
      <c r="C49" s="11">
        <v>10</v>
      </c>
      <c r="D49" s="97"/>
      <c r="E49" s="15">
        <f>IF(D49="x",C49,"")</f>
      </c>
      <c r="F49" s="97"/>
      <c r="G49" s="15">
        <f>IF(F49="x",C49,"")</f>
      </c>
      <c r="I49" s="148"/>
    </row>
    <row r="50" spans="1:9" ht="15" thickBot="1">
      <c r="A50" s="125"/>
      <c r="B50" s="10" t="s">
        <v>182</v>
      </c>
      <c r="C50" s="11">
        <v>10</v>
      </c>
      <c r="D50" s="97"/>
      <c r="E50" s="15">
        <f>IF(D50="x",C50,"")</f>
      </c>
      <c r="F50" s="97"/>
      <c r="G50" s="15">
        <f>IF(F50="x",C50,"")</f>
      </c>
      <c r="I50" s="148"/>
    </row>
    <row r="51" spans="1:9" ht="15" thickBot="1">
      <c r="A51" s="125"/>
      <c r="B51" s="10" t="s">
        <v>183</v>
      </c>
      <c r="C51" s="11">
        <v>10</v>
      </c>
      <c r="D51" s="97"/>
      <c r="E51" s="15">
        <f>IF(D51="x",C51,"")</f>
      </c>
      <c r="F51" s="97"/>
      <c r="G51" s="15">
        <f>IF(F51="x",C51,"")</f>
      </c>
      <c r="I51" s="148"/>
    </row>
    <row r="52" spans="1:9" ht="15.75" thickBot="1">
      <c r="A52" s="125"/>
      <c r="B52" s="62" t="s">
        <v>126</v>
      </c>
      <c r="C52" s="63"/>
      <c r="D52" s="72"/>
      <c r="E52" s="15"/>
      <c r="F52" s="72"/>
      <c r="G52" s="15"/>
      <c r="I52" s="149"/>
    </row>
    <row r="53" spans="1:9" ht="15" thickBot="1">
      <c r="A53" s="125"/>
      <c r="B53" s="10" t="s">
        <v>184</v>
      </c>
      <c r="C53" s="11">
        <v>10</v>
      </c>
      <c r="D53" s="98" t="s">
        <v>55</v>
      </c>
      <c r="E53" s="15">
        <f>IF(D53="x",C53,"")</f>
        <v>10</v>
      </c>
      <c r="F53" s="98" t="s">
        <v>55</v>
      </c>
      <c r="G53" s="15">
        <f>IF(F53="x",C53,"")</f>
        <v>10</v>
      </c>
      <c r="I53" s="148"/>
    </row>
    <row r="54" spans="2:9" ht="14.25">
      <c r="B54" s="16" t="s">
        <v>58</v>
      </c>
      <c r="C54" s="17"/>
      <c r="D54" s="70">
        <f>IF(SUM(E45:E53)&gt;60,60,SUM(E45:E53))</f>
        <v>10</v>
      </c>
      <c r="E54" s="15"/>
      <c r="F54" s="70">
        <f>IF(SUM(G45:G53)&gt;60,60,SUM(G45:G53))</f>
        <v>10</v>
      </c>
      <c r="G54" s="15"/>
      <c r="I54" s="149"/>
    </row>
    <row r="55" spans="5:9" ht="14.25">
      <c r="E55" s="15"/>
      <c r="G55" s="15"/>
      <c r="I55" s="149"/>
    </row>
    <row r="56" spans="5:9" ht="4.5" customHeight="1" thickBot="1">
      <c r="E56" s="15"/>
      <c r="G56" s="15"/>
      <c r="I56" s="149"/>
    </row>
    <row r="57" spans="2:9" ht="15">
      <c r="B57" s="46" t="s">
        <v>127</v>
      </c>
      <c r="C57" s="44" t="s">
        <v>39</v>
      </c>
      <c r="D57" s="67" t="s">
        <v>56</v>
      </c>
      <c r="E57" s="15"/>
      <c r="F57" s="67" t="s">
        <v>56</v>
      </c>
      <c r="G57" s="15"/>
      <c r="I57" s="149"/>
    </row>
    <row r="58" spans="2:9" ht="30.75" thickBot="1">
      <c r="B58" s="47" t="s">
        <v>154</v>
      </c>
      <c r="C58" s="45" t="s">
        <v>128</v>
      </c>
      <c r="D58" s="68" t="s">
        <v>57</v>
      </c>
      <c r="E58" s="15"/>
      <c r="F58" s="68" t="s">
        <v>57</v>
      </c>
      <c r="G58" s="15"/>
      <c r="I58" s="149"/>
    </row>
    <row r="59" spans="2:9" ht="15" thickBot="1">
      <c r="B59" s="10" t="s">
        <v>185</v>
      </c>
      <c r="C59" s="92">
        <v>25</v>
      </c>
      <c r="D59" s="104"/>
      <c r="E59" s="15">
        <f>IF(D59="x",C59,"")</f>
      </c>
      <c r="F59" s="104"/>
      <c r="G59" s="15">
        <f>IF(F59="x",C59,"")</f>
      </c>
      <c r="I59" s="148"/>
    </row>
    <row r="60" spans="2:6" ht="14.25">
      <c r="B60" s="16" t="s">
        <v>58</v>
      </c>
      <c r="C60" s="17"/>
      <c r="D60" s="70">
        <f>E59</f>
      </c>
      <c r="F60" s="70">
        <f>G59</f>
      </c>
    </row>
    <row r="61" spans="4:6" ht="12.75">
      <c r="D61" s="147" t="s">
        <v>221</v>
      </c>
      <c r="E61" s="80"/>
      <c r="F61" s="144" t="s">
        <v>222</v>
      </c>
    </row>
    <row r="62" ht="14.25"/>
    <row r="63" ht="14.25"/>
    <row r="64" ht="14.25"/>
    <row r="65" ht="14.25"/>
    <row r="66" ht="14.25"/>
    <row r="67" ht="14.25"/>
    <row r="78" ht="14.25"/>
    <row r="79" ht="14.25"/>
  </sheetData>
  <sheetProtection password="88C7" sheet="1" objects="1"/>
  <mergeCells count="5">
    <mergeCell ref="D17:D20"/>
    <mergeCell ref="E17:E20"/>
    <mergeCell ref="C17:C20"/>
    <mergeCell ref="F17:F20"/>
    <mergeCell ref="G17:G20"/>
  </mergeCells>
  <printOptions/>
  <pageMargins left="0.25" right="0.25" top="0.75" bottom="0.75" header="0.3" footer="0.3"/>
  <pageSetup fitToHeight="1" fitToWidth="1"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51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2.7109375" style="0" customWidth="1"/>
    <col min="2" max="2" width="73.28125" style="0" customWidth="1"/>
    <col min="3" max="3" width="10.7109375" style="0" customWidth="1"/>
    <col min="4" max="4" width="13.00390625" style="66" customWidth="1"/>
    <col min="5" max="5" width="8.8515625" style="100" hidden="1" customWidth="1"/>
    <col min="6" max="6" width="12.8515625" style="66" customWidth="1"/>
    <col min="7" max="7" width="8.8515625" style="100" hidden="1" customWidth="1"/>
    <col min="8" max="8" width="4.28125" style="0" customWidth="1"/>
    <col min="9" max="9" width="36.7109375" style="0" customWidth="1"/>
  </cols>
  <sheetData>
    <row r="1" ht="18">
      <c r="B1" s="19" t="s">
        <v>20</v>
      </c>
    </row>
    <row r="2" spans="3:9" ht="15.75" thickBot="1">
      <c r="C2" s="1" t="s">
        <v>218</v>
      </c>
      <c r="D2" s="140" t="s">
        <v>219</v>
      </c>
      <c r="E2"/>
      <c r="F2" s="1" t="s">
        <v>220</v>
      </c>
      <c r="G2"/>
      <c r="I2" s="1" t="s">
        <v>230</v>
      </c>
    </row>
    <row r="3" spans="2:7" ht="15">
      <c r="B3" s="48" t="s">
        <v>129</v>
      </c>
      <c r="C3" s="49" t="s">
        <v>39</v>
      </c>
      <c r="D3" s="75" t="s">
        <v>56</v>
      </c>
      <c r="E3" s="101"/>
      <c r="F3" s="75" t="s">
        <v>56</v>
      </c>
      <c r="G3" s="101"/>
    </row>
    <row r="4" spans="2:6" ht="13.5" customHeight="1" thickBot="1">
      <c r="B4" s="50" t="s">
        <v>247</v>
      </c>
      <c r="C4" s="51" t="s">
        <v>130</v>
      </c>
      <c r="D4" s="76" t="s">
        <v>57</v>
      </c>
      <c r="F4" s="76" t="s">
        <v>57</v>
      </c>
    </row>
    <row r="5" spans="1:9" ht="17.25" thickBot="1">
      <c r="A5" s="125"/>
      <c r="B5" s="10" t="s">
        <v>186</v>
      </c>
      <c r="C5" s="11">
        <v>100</v>
      </c>
      <c r="D5" s="98"/>
      <c r="E5" s="101">
        <f>IF(D5="x",C5,"")</f>
      </c>
      <c r="F5" s="98"/>
      <c r="G5" s="101">
        <f>IF(F5="x",C5,"")</f>
      </c>
      <c r="I5" s="148"/>
    </row>
    <row r="6" spans="1:9" ht="15" customHeight="1" thickBot="1">
      <c r="A6" s="125"/>
      <c r="B6" s="10" t="s">
        <v>233</v>
      </c>
      <c r="C6" s="91" t="s">
        <v>156</v>
      </c>
      <c r="D6" s="159"/>
      <c r="E6" s="101">
        <f>IF(D6="","",IF(D6&gt;50,25,100-(75/35)*(D6-15)))</f>
      </c>
      <c r="F6" s="159"/>
      <c r="G6" s="101">
        <f>IF(F6="","",IF(F6&gt;50,25,100-(75/35)*(F6-15)))</f>
      </c>
      <c r="I6" s="148"/>
    </row>
    <row r="7" spans="1:9" ht="15" thickBot="1">
      <c r="A7" s="125"/>
      <c r="B7" s="10" t="s">
        <v>187</v>
      </c>
      <c r="C7" s="11">
        <v>25</v>
      </c>
      <c r="D7" s="160"/>
      <c r="E7" s="101">
        <f>IF(D7="x",C7,"")</f>
      </c>
      <c r="F7" s="160"/>
      <c r="G7" s="101">
        <f>IF(F7="x",C7,"")</f>
      </c>
      <c r="I7" s="148"/>
    </row>
    <row r="8" spans="2:9" ht="14.25">
      <c r="B8" s="16" t="s">
        <v>58</v>
      </c>
      <c r="C8" s="17"/>
      <c r="D8" s="93">
        <f>IF(SUM(E5:E7)&gt;100,100,SUM(E5:E7))</f>
        <v>0</v>
      </c>
      <c r="E8" s="101"/>
      <c r="F8" s="93">
        <f>IF(SUM(G5:G7)&gt;100,100,SUM(G5:G7))</f>
        <v>0</v>
      </c>
      <c r="G8" s="101"/>
      <c r="I8" s="149"/>
    </row>
    <row r="9" spans="5:9" ht="14.25">
      <c r="E9" s="102"/>
      <c r="G9" s="102"/>
      <c r="I9" s="149"/>
    </row>
    <row r="10" spans="5:9" ht="15" thickBot="1">
      <c r="E10" s="102"/>
      <c r="G10" s="102"/>
      <c r="I10" s="149"/>
    </row>
    <row r="11" spans="2:9" ht="15">
      <c r="B11" s="48" t="s">
        <v>131</v>
      </c>
      <c r="C11" s="49" t="s">
        <v>39</v>
      </c>
      <c r="D11" s="75" t="s">
        <v>56</v>
      </c>
      <c r="E11" s="101"/>
      <c r="F11" s="75" t="s">
        <v>56</v>
      </c>
      <c r="G11" s="101"/>
      <c r="I11" s="149"/>
    </row>
    <row r="12" spans="2:9" ht="15.75" customHeight="1" thickBot="1">
      <c r="B12" s="50" t="s">
        <v>188</v>
      </c>
      <c r="C12" s="51" t="s">
        <v>130</v>
      </c>
      <c r="D12" s="76" t="s">
        <v>57</v>
      </c>
      <c r="E12" s="101"/>
      <c r="F12" s="76" t="s">
        <v>57</v>
      </c>
      <c r="G12" s="101"/>
      <c r="I12" s="149"/>
    </row>
    <row r="13" spans="1:9" ht="15" thickBot="1">
      <c r="A13" s="125"/>
      <c r="B13" s="10" t="s">
        <v>189</v>
      </c>
      <c r="C13" s="11">
        <v>50</v>
      </c>
      <c r="D13" s="97"/>
      <c r="E13" s="101">
        <f>IF(D13="x",C13,"")</f>
      </c>
      <c r="F13" s="98"/>
      <c r="G13" s="101">
        <f>IF(F13="x",C13,"")</f>
      </c>
      <c r="I13" s="148"/>
    </row>
    <row r="14" spans="1:9" ht="15" thickBot="1">
      <c r="A14" s="125"/>
      <c r="B14" s="10" t="s">
        <v>190</v>
      </c>
      <c r="C14" s="11">
        <v>30</v>
      </c>
      <c r="D14" s="98"/>
      <c r="E14" s="101">
        <f>IF(D14="x",C14,"")</f>
      </c>
      <c r="F14" s="97"/>
      <c r="G14" s="101">
        <f>IF(F14="x",C14,"")</f>
      </c>
      <c r="I14" s="148"/>
    </row>
    <row r="15" spans="1:9" ht="29.25" thickBot="1">
      <c r="A15" s="125"/>
      <c r="B15" s="10" t="s">
        <v>191</v>
      </c>
      <c r="C15" s="11">
        <v>20</v>
      </c>
      <c r="D15" s="97"/>
      <c r="E15" s="101">
        <f>IF(D15="x",C15,"")</f>
      </c>
      <c r="F15" s="97"/>
      <c r="G15" s="101">
        <f>IF(F15="x",C15,"")</f>
      </c>
      <c r="I15" s="148"/>
    </row>
    <row r="16" spans="1:9" ht="29.25" thickBot="1">
      <c r="A16" s="125"/>
      <c r="B16" s="10" t="s">
        <v>192</v>
      </c>
      <c r="C16" s="11">
        <v>20</v>
      </c>
      <c r="D16" s="97"/>
      <c r="E16" s="101">
        <f>IF(D16="x",C16,"")</f>
      </c>
      <c r="F16" s="98"/>
      <c r="G16" s="101">
        <f>IF(F16="x",C16,"")</f>
      </c>
      <c r="I16" s="148"/>
    </row>
    <row r="17" spans="2:9" ht="14.25">
      <c r="B17" s="16" t="s">
        <v>58</v>
      </c>
      <c r="C17" s="17"/>
      <c r="D17" s="93">
        <f>IF(SUM(E13:E16)&gt;100,100,SUM(E13:E16))</f>
        <v>0</v>
      </c>
      <c r="E17" s="101"/>
      <c r="F17" s="93">
        <f>IF(SUM(G13:G16)&gt;100,100,SUM(G13:G16))</f>
        <v>0</v>
      </c>
      <c r="G17" s="101"/>
      <c r="I17" s="149"/>
    </row>
    <row r="18" spans="5:9" ht="14.25">
      <c r="E18" s="102"/>
      <c r="G18" s="102"/>
      <c r="I18" s="149"/>
    </row>
    <row r="19" spans="5:9" ht="15" thickBot="1">
      <c r="E19" s="102"/>
      <c r="G19" s="102"/>
      <c r="I19" s="149"/>
    </row>
    <row r="20" spans="2:9" ht="15">
      <c r="B20" s="48" t="s">
        <v>132</v>
      </c>
      <c r="C20" s="49" t="s">
        <v>39</v>
      </c>
      <c r="D20" s="75" t="s">
        <v>56</v>
      </c>
      <c r="E20" s="101"/>
      <c r="F20" s="75" t="s">
        <v>56</v>
      </c>
      <c r="G20" s="101"/>
      <c r="I20" s="149"/>
    </row>
    <row r="21" spans="2:9" ht="30.75" thickBot="1">
      <c r="B21" s="50" t="s">
        <v>195</v>
      </c>
      <c r="C21" s="51" t="s">
        <v>133</v>
      </c>
      <c r="D21" s="76" t="s">
        <v>57</v>
      </c>
      <c r="E21" s="101"/>
      <c r="F21" s="76" t="s">
        <v>57</v>
      </c>
      <c r="G21" s="101"/>
      <c r="I21" s="149"/>
    </row>
    <row r="22" spans="1:9" ht="15" thickBot="1">
      <c r="A22" s="125"/>
      <c r="B22" s="10" t="s">
        <v>193</v>
      </c>
      <c r="C22" s="11">
        <v>25</v>
      </c>
      <c r="D22" s="98"/>
      <c r="E22" s="101">
        <f>IF(D22="x",C22,"")</f>
      </c>
      <c r="F22" s="98"/>
      <c r="G22" s="101">
        <f>IF(F22="x",C22,"")</f>
      </c>
      <c r="I22" s="148"/>
    </row>
    <row r="23" spans="1:9" ht="29.25" thickBot="1">
      <c r="A23" s="125"/>
      <c r="B23" s="10" t="s">
        <v>194</v>
      </c>
      <c r="C23" s="11">
        <v>25</v>
      </c>
      <c r="D23" s="98"/>
      <c r="E23" s="101">
        <f>IF(D23="x",C23,"")</f>
      </c>
      <c r="F23" s="98"/>
      <c r="G23" s="101">
        <f>IF(F23="x",C23,"")</f>
      </c>
      <c r="I23" s="148"/>
    </row>
    <row r="24" spans="1:9" ht="29.25" thickBot="1">
      <c r="A24" s="125"/>
      <c r="B24" s="10" t="s">
        <v>213</v>
      </c>
      <c r="C24" s="11">
        <v>25</v>
      </c>
      <c r="D24" s="98"/>
      <c r="E24" s="101">
        <f>IF(D24="x",C24,"")</f>
      </c>
      <c r="F24" s="98"/>
      <c r="G24" s="101">
        <f>IF(F24="x",C24,"")</f>
      </c>
      <c r="I24" s="148"/>
    </row>
    <row r="25" spans="1:9" ht="29.25" thickBot="1">
      <c r="A25" s="125"/>
      <c r="B25" s="10" t="s">
        <v>196</v>
      </c>
      <c r="C25" s="11">
        <v>50</v>
      </c>
      <c r="D25" s="98"/>
      <c r="E25" s="101">
        <f>IF(D25="x",C25,"")</f>
      </c>
      <c r="F25" s="98"/>
      <c r="G25" s="101">
        <f>IF(F25="x",C25,"")</f>
      </c>
      <c r="I25" s="148"/>
    </row>
    <row r="26" spans="2:9" ht="14.25">
      <c r="B26" s="16" t="s">
        <v>58</v>
      </c>
      <c r="C26" s="17"/>
      <c r="D26" s="93">
        <f>IF(SUM(E22:E25)&gt;125,125,SUM(E22:E25))</f>
        <v>0</v>
      </c>
      <c r="E26" s="101"/>
      <c r="F26" s="93">
        <f>IF(SUM(G22:G25)&gt;125,125,SUM(G22:G25))</f>
        <v>0</v>
      </c>
      <c r="G26" s="101"/>
      <c r="I26" s="149"/>
    </row>
    <row r="27" spans="5:9" ht="14.25">
      <c r="E27" s="102"/>
      <c r="G27" s="102"/>
      <c r="I27" s="149"/>
    </row>
    <row r="28" spans="5:9" ht="15" thickBot="1">
      <c r="E28" s="102"/>
      <c r="G28" s="102"/>
      <c r="I28" s="149"/>
    </row>
    <row r="29" spans="2:9" ht="15">
      <c r="B29" s="48" t="s">
        <v>134</v>
      </c>
      <c r="C29" s="49" t="s">
        <v>39</v>
      </c>
      <c r="D29" s="75" t="s">
        <v>56</v>
      </c>
      <c r="E29" s="101"/>
      <c r="F29" s="75" t="s">
        <v>56</v>
      </c>
      <c r="G29" s="101"/>
      <c r="I29" s="149"/>
    </row>
    <row r="30" spans="2:9" ht="30.75" thickBot="1">
      <c r="B30" s="50" t="s">
        <v>248</v>
      </c>
      <c r="C30" s="51" t="s">
        <v>135</v>
      </c>
      <c r="D30" s="76" t="s">
        <v>57</v>
      </c>
      <c r="E30" s="101"/>
      <c r="F30" s="76" t="s">
        <v>57</v>
      </c>
      <c r="G30" s="101"/>
      <c r="I30" s="149"/>
    </row>
    <row r="31" spans="1:9" ht="17.25" customHeight="1" thickBot="1">
      <c r="A31" s="125"/>
      <c r="B31" s="10" t="s">
        <v>197</v>
      </c>
      <c r="C31" s="11" t="s">
        <v>198</v>
      </c>
      <c r="D31" s="153" t="s">
        <v>55</v>
      </c>
      <c r="E31" s="150">
        <f>D26*75/125</f>
        <v>0</v>
      </c>
      <c r="F31" s="153" t="s">
        <v>55</v>
      </c>
      <c r="G31" s="101">
        <f>F26*75/125</f>
        <v>0</v>
      </c>
      <c r="I31" s="158"/>
    </row>
    <row r="32" spans="2:9" ht="14.25">
      <c r="B32" s="16" t="s">
        <v>58</v>
      </c>
      <c r="C32" s="17"/>
      <c r="D32" s="93">
        <f>IF(SUM(E31:E31)&gt;75,75,SUM(E31:E31))</f>
        <v>0</v>
      </c>
      <c r="E32" s="101"/>
      <c r="F32" s="93">
        <f>IF(SUM(G31:G31)&gt;75,75,SUM(G31:G31))</f>
        <v>0</v>
      </c>
      <c r="G32" s="101"/>
      <c r="I32" s="149"/>
    </row>
    <row r="33" spans="5:9" ht="14.25">
      <c r="E33" s="102"/>
      <c r="G33" s="102"/>
      <c r="I33" s="149"/>
    </row>
    <row r="34" spans="5:9" ht="15" thickBot="1">
      <c r="E34" s="102"/>
      <c r="G34" s="102"/>
      <c r="I34" s="149"/>
    </row>
    <row r="35" spans="2:9" ht="15">
      <c r="B35" s="53" t="s">
        <v>136</v>
      </c>
      <c r="C35" s="49" t="s">
        <v>39</v>
      </c>
      <c r="D35" s="75" t="s">
        <v>56</v>
      </c>
      <c r="E35" s="101"/>
      <c r="F35" s="75" t="s">
        <v>56</v>
      </c>
      <c r="G35" s="101"/>
      <c r="I35" s="149"/>
    </row>
    <row r="36" spans="2:9" ht="30.75" thickBot="1">
      <c r="B36" s="52" t="s">
        <v>249</v>
      </c>
      <c r="C36" s="51" t="s">
        <v>137</v>
      </c>
      <c r="D36" s="76" t="s">
        <v>57</v>
      </c>
      <c r="E36" s="101"/>
      <c r="F36" s="76" t="s">
        <v>57</v>
      </c>
      <c r="G36" s="101"/>
      <c r="I36" s="149"/>
    </row>
    <row r="37" spans="1:9" ht="18" customHeight="1">
      <c r="A37" s="125"/>
      <c r="B37" s="40" t="s">
        <v>199</v>
      </c>
      <c r="C37" s="96">
        <v>10</v>
      </c>
      <c r="D37" s="152" t="s">
        <v>55</v>
      </c>
      <c r="E37" s="151">
        <f>IF(D37="x",C37,"")</f>
        <v>10</v>
      </c>
      <c r="F37" s="152" t="s">
        <v>55</v>
      </c>
      <c r="G37" s="103">
        <f>IF(F37="x",E37,"")</f>
        <v>10</v>
      </c>
      <c r="I37" s="158"/>
    </row>
    <row r="38" spans="2:9" ht="14.25">
      <c r="B38" s="16" t="s">
        <v>58</v>
      </c>
      <c r="C38" s="17"/>
      <c r="D38" s="93">
        <f>IF(SUM(E37)&gt;10,10,SUM(E37))</f>
        <v>10</v>
      </c>
      <c r="E38" s="101"/>
      <c r="F38" s="93">
        <f>IF(SUM(G37)&gt;10,10,SUM(G37))</f>
        <v>10</v>
      </c>
      <c r="G38" s="101"/>
      <c r="I38" s="149"/>
    </row>
    <row r="39" spans="5:9" ht="14.25">
      <c r="E39" s="102"/>
      <c r="G39" s="102"/>
      <c r="I39" s="195"/>
    </row>
    <row r="40" spans="5:9" ht="15" thickBot="1">
      <c r="E40" s="102"/>
      <c r="G40" s="102"/>
      <c r="I40" s="149"/>
    </row>
    <row r="41" spans="2:9" ht="15">
      <c r="B41" s="53" t="s">
        <v>138</v>
      </c>
      <c r="C41" s="49" t="s">
        <v>39</v>
      </c>
      <c r="D41" s="75" t="s">
        <v>56</v>
      </c>
      <c r="E41" s="101"/>
      <c r="F41" s="75" t="s">
        <v>56</v>
      </c>
      <c r="G41" s="101"/>
      <c r="I41" s="149"/>
    </row>
    <row r="42" spans="2:9" ht="30.75" thickBot="1">
      <c r="B42" s="52" t="s">
        <v>27</v>
      </c>
      <c r="C42" s="51" t="s">
        <v>118</v>
      </c>
      <c r="D42" s="76" t="s">
        <v>57</v>
      </c>
      <c r="E42" s="101"/>
      <c r="F42" s="76" t="s">
        <v>57</v>
      </c>
      <c r="G42" s="101"/>
      <c r="I42" s="149"/>
    </row>
    <row r="43" spans="2:9" ht="29.25" thickBot="1">
      <c r="B43" s="22" t="s">
        <v>259</v>
      </c>
      <c r="C43" s="92">
        <v>5</v>
      </c>
      <c r="D43" s="99"/>
      <c r="E43" s="101">
        <f aca="true" t="shared" si="0" ref="E43:E48">IF(D43="x",C43,"")</f>
      </c>
      <c r="F43" s="104"/>
      <c r="G43" s="101">
        <f aca="true" t="shared" si="1" ref="G43:G48">IF(F43="x",C43,"")</f>
      </c>
      <c r="I43" s="148"/>
    </row>
    <row r="44" spans="2:9" ht="29.25" thickBot="1">
      <c r="B44" s="22" t="s">
        <v>260</v>
      </c>
      <c r="C44" s="92">
        <v>5</v>
      </c>
      <c r="D44" s="99"/>
      <c r="E44" s="101">
        <f t="shared" si="0"/>
      </c>
      <c r="F44" s="99"/>
      <c r="G44" s="101">
        <f t="shared" si="1"/>
      </c>
      <c r="I44" s="148"/>
    </row>
    <row r="45" spans="2:9" ht="29.25" thickBot="1">
      <c r="B45" s="22" t="s">
        <v>261</v>
      </c>
      <c r="C45" s="92">
        <v>5</v>
      </c>
      <c r="D45" s="104"/>
      <c r="E45" s="101">
        <f t="shared" si="0"/>
      </c>
      <c r="F45" s="104"/>
      <c r="G45" s="101">
        <f t="shared" si="1"/>
      </c>
      <c r="I45" s="148"/>
    </row>
    <row r="46" spans="2:9" ht="15" thickBot="1">
      <c r="B46" s="22" t="s">
        <v>262</v>
      </c>
      <c r="C46" s="92">
        <v>5</v>
      </c>
      <c r="D46" s="99"/>
      <c r="E46" s="101">
        <f t="shared" si="0"/>
      </c>
      <c r="F46" s="99"/>
      <c r="G46" s="101">
        <f t="shared" si="1"/>
      </c>
      <c r="I46" s="148"/>
    </row>
    <row r="47" spans="2:9" ht="29.25" thickBot="1">
      <c r="B47" s="22" t="s">
        <v>139</v>
      </c>
      <c r="C47" s="92">
        <v>5</v>
      </c>
      <c r="D47" s="99"/>
      <c r="E47" s="101">
        <f t="shared" si="0"/>
      </c>
      <c r="F47" s="104"/>
      <c r="G47" s="101">
        <f t="shared" si="1"/>
      </c>
      <c r="I47" s="148"/>
    </row>
    <row r="48" spans="2:9" ht="43.5" thickBot="1">
      <c r="B48" s="22" t="s">
        <v>263</v>
      </c>
      <c r="C48" s="92">
        <v>10</v>
      </c>
      <c r="D48" s="104"/>
      <c r="E48" s="101">
        <f t="shared" si="0"/>
      </c>
      <c r="F48" s="104"/>
      <c r="G48" s="101">
        <f t="shared" si="1"/>
      </c>
      <c r="I48" s="148"/>
    </row>
    <row r="49" spans="2:6" ht="14.25">
      <c r="B49" s="16" t="s">
        <v>58</v>
      </c>
      <c r="C49" s="17"/>
      <c r="D49" s="93">
        <f>IF(SUM(E43:E48)&gt;20,20,SUM(E43:E48))</f>
        <v>0</v>
      </c>
      <c r="F49" s="93">
        <f>IF(SUM(G43:G48)&gt;20,20,SUM(G43:G48))</f>
        <v>0</v>
      </c>
    </row>
    <row r="50" spans="2:6" ht="14.25">
      <c r="B50" s="138" t="s">
        <v>251</v>
      </c>
      <c r="D50" s="147" t="s">
        <v>221</v>
      </c>
      <c r="E50" s="80"/>
      <c r="F50" s="144" t="s">
        <v>222</v>
      </c>
    </row>
    <row r="51" ht="28.5">
      <c r="B51" s="154" t="s">
        <v>250</v>
      </c>
    </row>
  </sheetData>
  <sheetProtection password="88C7" sheet="1" objects="1"/>
  <printOptions/>
  <pageMargins left="0.25" right="0.25" top="0.75" bottom="0.75" header="0.3" footer="0.3"/>
  <pageSetup fitToHeight="1" fitToWidth="1" horizontalDpi="600" verticalDpi="6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50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2.7109375" style="0" customWidth="1"/>
    <col min="2" max="2" width="74.28125" style="80" customWidth="1"/>
    <col min="3" max="3" width="10.7109375" style="0" customWidth="1"/>
    <col min="4" max="4" width="13.28125" style="66" customWidth="1"/>
    <col min="5" max="5" width="8.8515625" style="0" hidden="1" customWidth="1"/>
    <col min="6" max="6" width="13.7109375" style="66" customWidth="1"/>
    <col min="7" max="7" width="13.7109375" style="0" hidden="1" customWidth="1"/>
    <col min="8" max="8" width="4.00390625" style="0" customWidth="1"/>
    <col min="9" max="9" width="36.28125" style="0" customWidth="1"/>
    <col min="10" max="10" width="4.28125" style="0" customWidth="1"/>
  </cols>
  <sheetData>
    <row r="1" ht="18">
      <c r="B1" s="79" t="s">
        <v>29</v>
      </c>
    </row>
    <row r="2" spans="3:9" ht="15.75" thickBot="1">
      <c r="C2" s="1" t="s">
        <v>218</v>
      </c>
      <c r="D2" s="140" t="s">
        <v>219</v>
      </c>
      <c r="F2" s="1" t="s">
        <v>220</v>
      </c>
      <c r="I2" s="1" t="s">
        <v>230</v>
      </c>
    </row>
    <row r="3" spans="2:6" ht="15" customHeight="1">
      <c r="B3" s="81" t="s">
        <v>200</v>
      </c>
      <c r="C3" s="56" t="s">
        <v>39</v>
      </c>
      <c r="D3" s="77" t="s">
        <v>56</v>
      </c>
      <c r="F3" s="77" t="s">
        <v>56</v>
      </c>
    </row>
    <row r="4" spans="2:6" ht="15" customHeight="1" thickBot="1">
      <c r="B4" s="82" t="s">
        <v>30</v>
      </c>
      <c r="C4" s="57" t="s">
        <v>159</v>
      </c>
      <c r="D4" s="78" t="s">
        <v>57</v>
      </c>
      <c r="F4" s="78" t="s">
        <v>57</v>
      </c>
    </row>
    <row r="5" spans="1:7" ht="15" customHeight="1" thickBot="1">
      <c r="A5" s="125"/>
      <c r="B5" s="83" t="s">
        <v>203</v>
      </c>
      <c r="C5" s="11" t="s">
        <v>201</v>
      </c>
      <c r="D5" s="126" t="s">
        <v>55</v>
      </c>
      <c r="E5" s="127">
        <f>Energie!D17</f>
        <v>0</v>
      </c>
      <c r="F5" s="126" t="s">
        <v>55</v>
      </c>
      <c r="G5" s="127">
        <f>Energie!F17</f>
        <v>0</v>
      </c>
    </row>
    <row r="6" spans="1:9" ht="15" customHeight="1" thickBot="1">
      <c r="A6" s="125"/>
      <c r="B6" s="84" t="s">
        <v>202</v>
      </c>
      <c r="C6" s="11">
        <v>20</v>
      </c>
      <c r="D6" s="98"/>
      <c r="E6" s="90">
        <f aca="true" t="shared" si="0" ref="E6:E26">IF(D6="x",C6,"")</f>
      </c>
      <c r="F6" s="98"/>
      <c r="G6" s="90">
        <f>IF(F6="x",C6,"")</f>
      </c>
      <c r="I6" s="148"/>
    </row>
    <row r="7" spans="2:9" ht="15" customHeight="1">
      <c r="B7" s="85" t="s">
        <v>58</v>
      </c>
      <c r="C7" s="17"/>
      <c r="D7" s="70">
        <f>IF(SUM(E5:E6)&gt;120,120,SUM(E5:E6))</f>
        <v>0</v>
      </c>
      <c r="E7" s="90"/>
      <c r="F7" s="70">
        <f>IF(SUM(G5:G6)&gt;120,120,SUM(G5:G6))</f>
        <v>0</v>
      </c>
      <c r="G7" s="90"/>
      <c r="I7" s="149"/>
    </row>
    <row r="8" spans="5:9" ht="15" customHeight="1">
      <c r="E8" s="94"/>
      <c r="G8" s="94"/>
      <c r="I8" s="149"/>
    </row>
    <row r="9" spans="5:9" ht="15" customHeight="1" thickBot="1">
      <c r="E9" s="94"/>
      <c r="G9" s="94"/>
      <c r="I9" s="149"/>
    </row>
    <row r="10" spans="2:9" ht="15" customHeight="1">
      <c r="B10" s="81" t="s">
        <v>140</v>
      </c>
      <c r="C10" s="56" t="s">
        <v>39</v>
      </c>
      <c r="D10" s="77" t="s">
        <v>56</v>
      </c>
      <c r="E10" s="90"/>
      <c r="F10" s="77" t="s">
        <v>56</v>
      </c>
      <c r="G10" s="90"/>
      <c r="I10" s="149"/>
    </row>
    <row r="11" spans="2:9" ht="15" customHeight="1" thickBot="1">
      <c r="B11" s="82" t="s">
        <v>31</v>
      </c>
      <c r="C11" s="57" t="s">
        <v>122</v>
      </c>
      <c r="D11" s="78" t="s">
        <v>57</v>
      </c>
      <c r="E11" s="90"/>
      <c r="F11" s="78" t="s">
        <v>57</v>
      </c>
      <c r="G11" s="90"/>
      <c r="I11" s="149"/>
    </row>
    <row r="12" spans="1:9" ht="29.25" thickBot="1">
      <c r="A12" s="125"/>
      <c r="B12" s="86" t="s">
        <v>205</v>
      </c>
      <c r="C12" s="96">
        <v>20</v>
      </c>
      <c r="D12" s="99"/>
      <c r="E12" s="90">
        <f t="shared" si="0"/>
      </c>
      <c r="F12" s="99"/>
      <c r="G12" s="90">
        <f>IF(F12="x",C12,"")</f>
      </c>
      <c r="I12" s="148"/>
    </row>
    <row r="13" spans="1:9" ht="15" thickBot="1">
      <c r="A13" s="125"/>
      <c r="B13" s="128" t="s">
        <v>206</v>
      </c>
      <c r="C13" s="129">
        <v>20</v>
      </c>
      <c r="D13" s="99"/>
      <c r="E13" s="90">
        <f>IF(D13="x",C13,"")</f>
      </c>
      <c r="F13" s="104"/>
      <c r="G13" s="90">
        <f>IF(F13="x",C13,"")</f>
      </c>
      <c r="I13" s="148"/>
    </row>
    <row r="14" spans="1:9" ht="29.25" thickBot="1">
      <c r="A14" s="125"/>
      <c r="B14" s="83" t="s">
        <v>204</v>
      </c>
      <c r="C14" s="92">
        <v>20</v>
      </c>
      <c r="D14" s="99"/>
      <c r="E14" s="90">
        <f t="shared" si="0"/>
      </c>
      <c r="F14" s="104"/>
      <c r="G14" s="90">
        <f>IF(F14="x",C14,"")</f>
      </c>
      <c r="I14" s="148"/>
    </row>
    <row r="15" spans="2:9" ht="14.25">
      <c r="B15" s="85" t="s">
        <v>58</v>
      </c>
      <c r="C15" s="17"/>
      <c r="D15" s="70">
        <f>IF(SUM(E12:E14)&gt;40,40,SUM(E12:E14))</f>
        <v>0</v>
      </c>
      <c r="E15" s="90"/>
      <c r="F15" s="70">
        <f>IF(SUM(G12:G14)&gt;40,40,SUM(G12:G14))</f>
        <v>0</v>
      </c>
      <c r="G15" s="90"/>
      <c r="I15" s="149"/>
    </row>
    <row r="16" spans="5:9" ht="14.25">
      <c r="E16" s="94"/>
      <c r="G16" s="94"/>
      <c r="I16" s="149"/>
    </row>
    <row r="17" spans="5:9" ht="15" thickBot="1">
      <c r="E17" s="94"/>
      <c r="G17" s="94"/>
      <c r="I17" s="149"/>
    </row>
    <row r="18" spans="2:9" ht="15" customHeight="1">
      <c r="B18" s="81" t="s">
        <v>141</v>
      </c>
      <c r="C18" s="56" t="s">
        <v>39</v>
      </c>
      <c r="D18" s="77" t="s">
        <v>56</v>
      </c>
      <c r="E18" s="90"/>
      <c r="F18" s="77" t="s">
        <v>56</v>
      </c>
      <c r="G18" s="90"/>
      <c r="I18" s="195"/>
    </row>
    <row r="19" spans="2:9" ht="30.75" thickBot="1">
      <c r="B19" s="82" t="s">
        <v>228</v>
      </c>
      <c r="C19" s="57" t="s">
        <v>122</v>
      </c>
      <c r="D19" s="78" t="s">
        <v>57</v>
      </c>
      <c r="E19" s="90"/>
      <c r="F19" s="78" t="s">
        <v>57</v>
      </c>
      <c r="G19" s="90"/>
      <c r="I19" s="149"/>
    </row>
    <row r="20" spans="2:9" ht="31.5" customHeight="1" thickBot="1">
      <c r="B20" s="83" t="s">
        <v>142</v>
      </c>
      <c r="C20" s="92">
        <v>10</v>
      </c>
      <c r="D20" s="152"/>
      <c r="E20" s="196">
        <f t="shared" si="0"/>
      </c>
      <c r="F20" s="152"/>
      <c r="G20" s="90">
        <f aca="true" t="shared" si="1" ref="G20:G26">IF(F20="x",E20,"")</f>
      </c>
      <c r="I20" s="149"/>
    </row>
    <row r="21" spans="2:9" ht="29.25" thickBot="1">
      <c r="B21" s="83" t="s">
        <v>155</v>
      </c>
      <c r="C21" s="92">
        <v>5</v>
      </c>
      <c r="D21" s="152"/>
      <c r="E21" s="196">
        <f t="shared" si="0"/>
      </c>
      <c r="F21" s="152"/>
      <c r="G21" s="90">
        <f t="shared" si="1"/>
      </c>
      <c r="I21" s="149"/>
    </row>
    <row r="22" spans="2:9" ht="29.25" thickBot="1">
      <c r="B22" s="83" t="s">
        <v>143</v>
      </c>
      <c r="C22" s="92">
        <v>5</v>
      </c>
      <c r="D22" s="197"/>
      <c r="E22" s="196">
        <f t="shared" si="0"/>
      </c>
      <c r="F22" s="197"/>
      <c r="G22" s="90">
        <f t="shared" si="1"/>
      </c>
      <c r="I22" s="149"/>
    </row>
    <row r="23" spans="2:9" ht="43.5" thickBot="1">
      <c r="B23" s="83" t="s">
        <v>144</v>
      </c>
      <c r="C23" s="92">
        <v>5</v>
      </c>
      <c r="D23" s="152"/>
      <c r="E23" s="196">
        <f t="shared" si="0"/>
      </c>
      <c r="F23" s="197"/>
      <c r="G23" s="90">
        <f t="shared" si="1"/>
      </c>
      <c r="I23" s="149"/>
    </row>
    <row r="24" spans="2:9" ht="30" customHeight="1" thickBot="1">
      <c r="B24" s="83" t="s">
        <v>145</v>
      </c>
      <c r="C24" s="92">
        <v>5</v>
      </c>
      <c r="D24" s="152"/>
      <c r="E24" s="196">
        <f t="shared" si="0"/>
      </c>
      <c r="F24" s="152"/>
      <c r="G24" s="90">
        <f t="shared" si="1"/>
      </c>
      <c r="I24" s="149"/>
    </row>
    <row r="25" spans="2:9" ht="29.25" thickBot="1">
      <c r="B25" s="83" t="s">
        <v>146</v>
      </c>
      <c r="C25" s="92">
        <v>5</v>
      </c>
      <c r="D25" s="152"/>
      <c r="E25" s="196">
        <f t="shared" si="0"/>
      </c>
      <c r="F25" s="152"/>
      <c r="G25" s="90">
        <f t="shared" si="1"/>
      </c>
      <c r="I25" s="149"/>
    </row>
    <row r="26" spans="2:9" ht="29.25" thickBot="1">
      <c r="B26" s="83" t="s">
        <v>147</v>
      </c>
      <c r="C26" s="92">
        <v>5</v>
      </c>
      <c r="D26" s="152"/>
      <c r="E26" s="196">
        <f t="shared" si="0"/>
      </c>
      <c r="F26" s="152"/>
      <c r="G26" s="90">
        <f t="shared" si="1"/>
      </c>
      <c r="I26" s="149"/>
    </row>
    <row r="27" spans="2:6" ht="14.25">
      <c r="B27" s="85" t="s">
        <v>58</v>
      </c>
      <c r="C27" s="17"/>
      <c r="D27" s="70">
        <v>20</v>
      </c>
      <c r="F27" s="70">
        <v>20</v>
      </c>
    </row>
    <row r="28" spans="2:6" ht="14.25">
      <c r="B28" s="145" t="s">
        <v>229</v>
      </c>
      <c r="D28" s="147" t="s">
        <v>221</v>
      </c>
      <c r="E28" s="80"/>
      <c r="F28" s="144" t="s">
        <v>222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pans="1:10" ht="18">
      <c r="A40" s="201"/>
      <c r="B40" s="202" t="s">
        <v>253</v>
      </c>
      <c r="C40" s="203" t="s">
        <v>254</v>
      </c>
      <c r="D40" s="204"/>
      <c r="E40" s="201"/>
      <c r="F40" s="204"/>
      <c r="G40" s="201"/>
      <c r="H40" s="201"/>
      <c r="I40" s="201"/>
      <c r="J40" s="201"/>
    </row>
    <row r="41" spans="1:10" ht="15.75" thickBot="1">
      <c r="A41" s="201"/>
      <c r="B41" s="205"/>
      <c r="C41" s="206" t="s">
        <v>218</v>
      </c>
      <c r="D41" s="207" t="s">
        <v>219</v>
      </c>
      <c r="E41" s="201"/>
      <c r="F41" s="206" t="s">
        <v>220</v>
      </c>
      <c r="G41" s="201"/>
      <c r="H41" s="201"/>
      <c r="I41" s="206" t="s">
        <v>230</v>
      </c>
      <c r="J41" s="201"/>
    </row>
    <row r="42" spans="1:10" ht="15">
      <c r="A42" s="201"/>
      <c r="B42" s="208" t="s">
        <v>148</v>
      </c>
      <c r="C42" s="209" t="s">
        <v>39</v>
      </c>
      <c r="D42" s="210" t="s">
        <v>56</v>
      </c>
      <c r="E42" s="201"/>
      <c r="F42" s="210" t="s">
        <v>56</v>
      </c>
      <c r="G42" s="201"/>
      <c r="H42" s="201"/>
      <c r="I42" s="201"/>
      <c r="J42" s="201"/>
    </row>
    <row r="43" spans="1:10" ht="30.75" thickBot="1">
      <c r="A43" s="201"/>
      <c r="B43" s="211" t="s">
        <v>207</v>
      </c>
      <c r="C43" s="212" t="s">
        <v>149</v>
      </c>
      <c r="D43" s="213" t="s">
        <v>57</v>
      </c>
      <c r="E43" s="201"/>
      <c r="F43" s="213" t="s">
        <v>57</v>
      </c>
      <c r="G43" s="201"/>
      <c r="H43" s="201"/>
      <c r="I43" s="214"/>
      <c r="J43" s="201"/>
    </row>
    <row r="44" spans="1:10" ht="43.5" thickBot="1">
      <c r="A44" s="201"/>
      <c r="B44" s="215" t="s">
        <v>208</v>
      </c>
      <c r="C44" s="216">
        <v>70</v>
      </c>
      <c r="D44" s="217">
        <f>IF(Materiály!D5="","",Materiály!D5)</f>
      </c>
      <c r="E44" s="218">
        <f>IF(D44="x",C44,"")</f>
      </c>
      <c r="F44" s="217">
        <f>IF(Materiály!F5="","",Materiály!F5)</f>
      </c>
      <c r="G44" s="196">
        <f>IF(F44="x",C44,"")</f>
      </c>
      <c r="H44" s="201"/>
      <c r="I44" s="219">
        <f>IF(Materiály!I5="","",Materiály!I5)</f>
      </c>
      <c r="J44" s="201"/>
    </row>
    <row r="45" spans="1:10" ht="29.25" thickBot="1">
      <c r="A45" s="201"/>
      <c r="B45" s="215" t="s">
        <v>211</v>
      </c>
      <c r="C45" s="216">
        <v>50</v>
      </c>
      <c r="D45" s="217">
        <f>IF(Materiály!D6="","",Materiály!D6)</f>
      </c>
      <c r="E45" s="218">
        <f>IF(D45="x",C45,"")</f>
      </c>
      <c r="F45" s="217">
        <f>IF(Materiály!F6="","",Materiály!F6)</f>
      </c>
      <c r="G45" s="196">
        <f>IF(F45="x",C45,"")</f>
      </c>
      <c r="H45" s="201"/>
      <c r="I45" s="219">
        <f>IF(Materiály!I6="","",Materiály!I6)</f>
      </c>
      <c r="J45" s="201"/>
    </row>
    <row r="46" spans="1:10" ht="29.25" thickBot="1">
      <c r="A46" s="201"/>
      <c r="B46" s="215" t="s">
        <v>210</v>
      </c>
      <c r="C46" s="216">
        <v>50</v>
      </c>
      <c r="D46" s="217">
        <f>IF(Materiály!D7="","",Materiály!D7)</f>
      </c>
      <c r="E46" s="218">
        <f>IF(D46="x",C46,"")</f>
      </c>
      <c r="F46" s="217">
        <f>IF(Materiály!F7="","",Materiály!F7)</f>
      </c>
      <c r="G46" s="196">
        <f>IF(F46="x",C46,"")</f>
      </c>
      <c r="H46" s="201"/>
      <c r="I46" s="219">
        <f>IF(Materiály!I7="","",Materiály!I7)</f>
      </c>
      <c r="J46" s="201"/>
    </row>
    <row r="47" spans="1:10" ht="29.25" thickBot="1">
      <c r="A47" s="201"/>
      <c r="B47" s="215" t="s">
        <v>209</v>
      </c>
      <c r="C47" s="216">
        <v>50</v>
      </c>
      <c r="D47" s="217">
        <f>IF(Materiály!D8="","",Materiály!D8)</f>
      </c>
      <c r="E47" s="218">
        <f>IF(D47="x",C47,"")</f>
      </c>
      <c r="F47" s="217">
        <f>IF(Materiály!F8="","",Materiály!F8)</f>
      </c>
      <c r="G47" s="196">
        <f>IF(F47="x",C47,"")</f>
      </c>
      <c r="H47" s="201"/>
      <c r="I47" s="219">
        <f>IF(Materiály!I8="","",Materiály!I8)</f>
      </c>
      <c r="J47" s="201"/>
    </row>
    <row r="48" spans="1:10" ht="14.25">
      <c r="A48" s="201"/>
      <c r="B48" s="220" t="s">
        <v>58</v>
      </c>
      <c r="C48" s="221"/>
      <c r="D48" s="222">
        <f>IF(SUM(E44:E47)&gt;200,200,SUM(E44:E47))</f>
        <v>0</v>
      </c>
      <c r="E48" s="201"/>
      <c r="F48" s="222">
        <f>IF(SUM(G44:G47)&gt;200,200,SUM(G44:G47))</f>
        <v>0</v>
      </c>
      <c r="G48" s="201"/>
      <c r="H48" s="201"/>
      <c r="I48" s="201"/>
      <c r="J48" s="201"/>
    </row>
    <row r="49" spans="1:10" ht="12.75">
      <c r="A49" s="201"/>
      <c r="B49" s="201"/>
      <c r="C49" s="201"/>
      <c r="D49" s="223" t="s">
        <v>221</v>
      </c>
      <c r="E49" s="224"/>
      <c r="F49" s="225" t="s">
        <v>222</v>
      </c>
      <c r="G49" s="201"/>
      <c r="H49" s="201"/>
      <c r="I49" s="201"/>
      <c r="J49" s="201"/>
    </row>
    <row r="50" ht="30.75">
      <c r="B50" s="200" t="s">
        <v>255</v>
      </c>
    </row>
  </sheetData>
  <sheetProtection password="88C7" sheet="1" objects="1"/>
  <printOptions/>
  <pageMargins left="0.25" right="0.25" top="0.75" bottom="0.75" header="0.3" footer="0.3"/>
  <pageSetup fitToHeight="1" fitToWidth="1" horizontalDpi="600" verticalDpi="600" orientation="portrait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I12"/>
  <sheetViews>
    <sheetView zoomScalePageLayoutView="0" workbookViewId="0" topLeftCell="A1">
      <selection activeCell="I16" sqref="I16:I17"/>
    </sheetView>
  </sheetViews>
  <sheetFormatPr defaultColWidth="9.140625" defaultRowHeight="12.75"/>
  <cols>
    <col min="1" max="1" width="2.57421875" style="0" customWidth="1"/>
    <col min="2" max="2" width="73.28125" style="0" customWidth="1"/>
    <col min="3" max="3" width="11.140625" style="0" customWidth="1"/>
    <col min="4" max="4" width="12.8515625" style="66" customWidth="1"/>
    <col min="5" max="5" width="8.8515625" style="0" hidden="1" customWidth="1"/>
    <col min="6" max="6" width="13.00390625" style="66" customWidth="1"/>
    <col min="7" max="7" width="13.7109375" style="0" hidden="1" customWidth="1"/>
    <col min="8" max="8" width="3.57421875" style="0" customWidth="1"/>
    <col min="9" max="9" width="34.140625" style="0" customWidth="1"/>
  </cols>
  <sheetData>
    <row r="1" ht="18">
      <c r="B1" s="55" t="s">
        <v>33</v>
      </c>
    </row>
    <row r="2" spans="2:9" ht="15.75" thickBot="1">
      <c r="B2" s="54"/>
      <c r="C2" s="1" t="s">
        <v>218</v>
      </c>
      <c r="D2" s="140" t="s">
        <v>219</v>
      </c>
      <c r="F2" s="1" t="s">
        <v>220</v>
      </c>
      <c r="I2" s="1" t="s">
        <v>230</v>
      </c>
    </row>
    <row r="3" spans="2:6" ht="15">
      <c r="B3" s="58" t="s">
        <v>148</v>
      </c>
      <c r="C3" s="59" t="s">
        <v>39</v>
      </c>
      <c r="D3" s="87" t="s">
        <v>56</v>
      </c>
      <c r="F3" s="87" t="s">
        <v>56</v>
      </c>
    </row>
    <row r="4" spans="2:9" ht="30.75" thickBot="1">
      <c r="B4" s="60" t="s">
        <v>207</v>
      </c>
      <c r="C4" s="61" t="s">
        <v>149</v>
      </c>
      <c r="D4" s="88" t="s">
        <v>57</v>
      </c>
      <c r="F4" s="88" t="s">
        <v>57</v>
      </c>
      <c r="I4" s="21"/>
    </row>
    <row r="5" spans="2:9" ht="30" customHeight="1" thickBot="1">
      <c r="B5" s="22" t="s">
        <v>208</v>
      </c>
      <c r="C5" s="92">
        <v>70</v>
      </c>
      <c r="D5" s="104"/>
      <c r="E5" s="90">
        <f>IF(D5="x",C5,"")</f>
      </c>
      <c r="F5" s="104"/>
      <c r="G5" s="90">
        <f>IF(F5="x",C5,"")</f>
      </c>
      <c r="I5" s="194"/>
    </row>
    <row r="6" spans="2:9" ht="29.25" thickBot="1">
      <c r="B6" s="22" t="s">
        <v>211</v>
      </c>
      <c r="C6" s="92">
        <v>50</v>
      </c>
      <c r="D6" s="104"/>
      <c r="E6" s="90">
        <f>IF(D6="x",C6,"")</f>
      </c>
      <c r="F6" s="104"/>
      <c r="G6" s="90">
        <f>IF(F6="x",C6,"")</f>
      </c>
      <c r="I6" s="148"/>
    </row>
    <row r="7" spans="2:9" ht="28.5" thickBot="1">
      <c r="B7" s="22" t="s">
        <v>210</v>
      </c>
      <c r="C7" s="92">
        <v>50</v>
      </c>
      <c r="D7" s="104"/>
      <c r="E7" s="90">
        <f>IF(D7="x",C7,"")</f>
      </c>
      <c r="F7" s="104"/>
      <c r="G7" s="90">
        <f>IF(F7="x",C7,"")</f>
      </c>
      <c r="I7" s="148"/>
    </row>
    <row r="8" spans="2:9" ht="28.5" thickBot="1">
      <c r="B8" s="22" t="s">
        <v>209</v>
      </c>
      <c r="C8" s="92">
        <v>50</v>
      </c>
      <c r="D8" s="104"/>
      <c r="E8" s="90">
        <f>IF(D8="x",C8,"")</f>
      </c>
      <c r="F8" s="104"/>
      <c r="G8" s="90">
        <f>IF(F8="x",C8,"")</f>
      </c>
      <c r="I8" s="148"/>
    </row>
    <row r="9" spans="2:6" ht="13.5">
      <c r="B9" s="16" t="s">
        <v>58</v>
      </c>
      <c r="C9" s="17"/>
      <c r="D9" s="70">
        <f>IF(SUM(E5:E8)&gt;200,200,SUM(E5:E8))</f>
        <v>0</v>
      </c>
      <c r="F9" s="70">
        <f>IF(SUM(G5:G8)&gt;200,200,SUM(G5:G8))</f>
        <v>0</v>
      </c>
    </row>
    <row r="10" spans="4:6" ht="12.75" customHeight="1">
      <c r="D10" s="147" t="s">
        <v>221</v>
      </c>
      <c r="E10" s="80"/>
      <c r="F10" s="144" t="s">
        <v>222</v>
      </c>
    </row>
    <row r="11" spans="3:7" ht="13.5">
      <c r="C11" s="18"/>
      <c r="D11" s="146"/>
      <c r="E11" s="94"/>
      <c r="F11" s="146"/>
      <c r="G11" s="94"/>
    </row>
    <row r="12" ht="15">
      <c r="B12" s="226" t="s">
        <v>256</v>
      </c>
    </row>
    <row r="18" ht="15" customHeight="1"/>
  </sheetData>
  <sheetProtection password="88C7" sheet="1" objects="1"/>
  <printOptions/>
  <pageMargins left="0.25" right="0.25" top="0.75" bottom="0.75" header="0.3" footer="0.3"/>
  <pageSetup fitToHeight="1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Henrich Pifko</dc:creator>
  <cp:keywords/>
  <dc:description/>
  <cp:lastModifiedBy>Krajcsovics</cp:lastModifiedBy>
  <cp:lastPrinted>2016-12-09T10:51:17Z</cp:lastPrinted>
  <dcterms:created xsi:type="dcterms:W3CDTF">2014-09-24T22:53:44Z</dcterms:created>
  <dcterms:modified xsi:type="dcterms:W3CDTF">2017-09-22T07:31:58Z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